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haob\Desktop\Sec 71 2014-2015\M07\"/>
    </mc:Choice>
  </mc:AlternateContent>
  <workbookProtection workbookPassword="F954" lockStructure="1"/>
  <bookViews>
    <workbookView xWindow="0" yWindow="60" windowWidth="1944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J22" i="1" l="1"/>
  <c r="I22" i="1"/>
  <c r="H22" i="1" l="1"/>
  <c r="G22" i="1"/>
  <c r="F22" i="1"/>
  <c r="J14" i="2"/>
  <c r="I14" i="2"/>
  <c r="H14" i="2"/>
  <c r="G14" i="2"/>
  <c r="F14" i="2"/>
  <c r="E14" i="2"/>
  <c r="J6" i="2" l="1"/>
  <c r="I6" i="2"/>
  <c r="H6" i="2"/>
  <c r="G6" i="2"/>
  <c r="F6" i="2"/>
  <c r="E6" i="2"/>
  <c r="J6" i="4"/>
  <c r="K16" i="1"/>
  <c r="J16" i="1"/>
  <c r="I16" i="1"/>
  <c r="H16" i="1"/>
  <c r="G16" i="1"/>
  <c r="F16" i="1"/>
  <c r="F8" i="1"/>
  <c r="G8" i="1"/>
  <c r="H8" i="1"/>
  <c r="J9" i="2"/>
  <c r="I9" i="2"/>
  <c r="H9" i="2"/>
  <c r="G9" i="2"/>
  <c r="F9" i="2"/>
  <c r="E9" i="2"/>
  <c r="J8" i="2"/>
  <c r="K8" i="1"/>
  <c r="K11" i="1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M334" i="2" s="1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M235" i="2" s="1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2" i="3" s="1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80" i="2" s="1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7" i="3" s="1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M70" i="2" s="1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343" i="2" l="1"/>
  <c r="M341" i="2"/>
  <c r="M342" i="2"/>
  <c r="K59" i="4"/>
  <c r="L21" i="1" s="1"/>
  <c r="K345" i="2"/>
  <c r="L19" i="1" s="1"/>
  <c r="L23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M23" i="1" l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<sst xmlns="http://schemas.openxmlformats.org/spreadsheetml/2006/main" count="1777" uniqueCount="503">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</sst>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L17" sqref="L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2015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MP315_AD_2015_M07</v>
      </c>
    </row>
    <row r="8" spans="1:30" ht="12.95" customHeight="1" x14ac:dyDescent="0.2">
      <c r="D8" s="5" t="s">
        <v>20</v>
      </c>
      <c r="E8" s="5" t="s">
        <v>306</v>
      </c>
      <c r="F8" s="11">
        <f>82447+2093747</f>
        <v>2176194</v>
      </c>
      <c r="G8" s="11">
        <f>2123024</f>
        <v>2123024</v>
      </c>
      <c r="H8" s="11">
        <f>2076826</f>
        <v>2076826</v>
      </c>
      <c r="I8" s="11">
        <v>2110681</v>
      </c>
      <c r="J8" s="11">
        <v>2884353</v>
      </c>
      <c r="K8" s="11">
        <f>375205+123012446+104000</f>
        <v>123491651</v>
      </c>
      <c r="L8" s="11">
        <v>0</v>
      </c>
      <c r="M8" s="11">
        <v>0</v>
      </c>
      <c r="N8" s="10">
        <f>SUM(F8:M8)</f>
        <v>134862729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218146</v>
      </c>
      <c r="L9" s="11">
        <v>0</v>
      </c>
      <c r="M9" s="11">
        <v>0</v>
      </c>
      <c r="N9" s="10">
        <f t="shared" ref="N9:N21" si="0">SUM(F9:M9)</f>
        <v>218146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1113090</v>
      </c>
      <c r="G10" s="11">
        <v>1112519</v>
      </c>
      <c r="H10" s="11">
        <v>1111856</v>
      </c>
      <c r="I10" s="11">
        <v>1441276</v>
      </c>
      <c r="J10" s="11">
        <v>1110663</v>
      </c>
      <c r="K10" s="11">
        <v>44244913</v>
      </c>
      <c r="L10" s="11">
        <v>0</v>
      </c>
      <c r="M10" s="11">
        <v>0</v>
      </c>
      <c r="N10" s="10">
        <f t="shared" si="0"/>
        <v>50134317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124327</v>
      </c>
      <c r="G11" s="11">
        <v>122120</v>
      </c>
      <c r="H11" s="11">
        <v>121290</v>
      </c>
      <c r="I11" s="11">
        <v>120959</v>
      </c>
      <c r="J11" s="11">
        <v>120560</v>
      </c>
      <c r="K11" s="11">
        <f>4771074+5656</f>
        <v>4776730</v>
      </c>
      <c r="L11" s="11">
        <v>0</v>
      </c>
      <c r="M11" s="11">
        <v>0</v>
      </c>
      <c r="N11" s="10">
        <f t="shared" si="0"/>
        <v>5385986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1027518</v>
      </c>
      <c r="G12" s="11">
        <v>1020698</v>
      </c>
      <c r="H12" s="11">
        <v>1019667</v>
      </c>
      <c r="I12" s="11">
        <v>1020607</v>
      </c>
      <c r="J12" s="11">
        <v>1016069</v>
      </c>
      <c r="K12" s="11">
        <v>37604906</v>
      </c>
      <c r="L12" s="11">
        <v>0</v>
      </c>
      <c r="M12" s="11">
        <v>0</v>
      </c>
      <c r="N12" s="10">
        <f t="shared" si="0"/>
        <v>42709465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2082484</v>
      </c>
      <c r="G14" s="11">
        <v>2044707</v>
      </c>
      <c r="H14" s="11">
        <v>2009866</v>
      </c>
      <c r="I14" s="11">
        <v>1976718</v>
      </c>
      <c r="J14" s="11">
        <v>1935453</v>
      </c>
      <c r="K14" s="11">
        <v>73146726</v>
      </c>
      <c r="L14" s="11">
        <v>0</v>
      </c>
      <c r="M14" s="11">
        <v>0</v>
      </c>
      <c r="N14" s="10">
        <f>SUM(F14:M14)</f>
        <v>83195954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465969-9991+4064</f>
        <v>460042</v>
      </c>
      <c r="G16" s="11">
        <f>456578-32743+4064</f>
        <v>427899</v>
      </c>
      <c r="H16" s="11">
        <f>450236-12671+3948</f>
        <v>441513</v>
      </c>
      <c r="I16" s="11">
        <f>455000-4276+3810</f>
        <v>454534</v>
      </c>
      <c r="J16" s="11">
        <f>562044-408693+3810</f>
        <v>157161</v>
      </c>
      <c r="K16" s="11">
        <f>22967157-290440+2806012+218778</f>
        <v>25701507</v>
      </c>
      <c r="L16" s="11">
        <v>0</v>
      </c>
      <c r="M16" s="11">
        <v>0</v>
      </c>
      <c r="N16" s="10">
        <f t="shared" si="0"/>
        <v>27642656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6983655</v>
      </c>
      <c r="G17" s="10">
        <f t="shared" si="1"/>
        <v>6850967</v>
      </c>
      <c r="H17" s="10">
        <f t="shared" si="1"/>
        <v>6781018</v>
      </c>
      <c r="I17" s="10">
        <f t="shared" si="1"/>
        <v>7124775</v>
      </c>
      <c r="J17" s="10">
        <f t="shared" si="1"/>
        <v>7224259</v>
      </c>
      <c r="K17" s="10">
        <f t="shared" si="1"/>
        <v>309184579</v>
      </c>
      <c r="L17" s="10">
        <f t="shared" si="1"/>
        <v>0</v>
      </c>
      <c r="M17" s="10">
        <f t="shared" si="1"/>
        <v>0</v>
      </c>
      <c r="N17" s="10">
        <f t="shared" si="0"/>
        <v>344149253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93336</v>
      </c>
      <c r="G19" s="47">
        <f>+ADG!F345</f>
        <v>88373</v>
      </c>
      <c r="H19" s="47">
        <f>+ADG!G345</f>
        <v>88131</v>
      </c>
      <c r="I19" s="47">
        <f>+ADG!H345</f>
        <v>110961</v>
      </c>
      <c r="J19" s="47">
        <f>+ADG!I345</f>
        <v>101408</v>
      </c>
      <c r="K19" s="47">
        <f>+ADG!J345</f>
        <v>2430161</v>
      </c>
      <c r="L19" s="47">
        <f>+ADG!K345</f>
        <v>0</v>
      </c>
      <c r="M19" s="47">
        <f>+ADG!L345</f>
        <v>0</v>
      </c>
      <c r="N19" s="10">
        <f t="shared" si="0"/>
        <v>2912370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433412</v>
      </c>
      <c r="G20" s="47">
        <f>+ADC!F125</f>
        <v>354866</v>
      </c>
      <c r="H20" s="47">
        <f>+ADC!G125</f>
        <v>354576</v>
      </c>
      <c r="I20" s="47">
        <f>+ADC!H125</f>
        <v>409603</v>
      </c>
      <c r="J20" s="47">
        <f>+ADC!I125</f>
        <v>354029</v>
      </c>
      <c r="K20" s="47">
        <f>+ADC!J125</f>
        <v>30689776</v>
      </c>
      <c r="L20" s="47">
        <f>+ADC!K125</f>
        <v>0</v>
      </c>
      <c r="M20" s="47">
        <f>+ADC!L125</f>
        <v>0</v>
      </c>
      <c r="N20" s="10">
        <f t="shared" si="0"/>
        <v>32596262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2931655</v>
      </c>
      <c r="G21" s="47">
        <f>+ADH!F59</f>
        <v>2952953</v>
      </c>
      <c r="H21" s="47">
        <f>+ADH!G59</f>
        <v>2905547</v>
      </c>
      <c r="I21" s="47">
        <f>+ADH!H59</f>
        <v>2925935</v>
      </c>
      <c r="J21" s="47">
        <f>+ADH!I59</f>
        <v>3696142</v>
      </c>
      <c r="K21" s="47">
        <f>+ADH!J59</f>
        <v>139168179</v>
      </c>
      <c r="L21" s="47">
        <f>+ADH!K59</f>
        <v>0</v>
      </c>
      <c r="M21" s="47">
        <f>+ADH!L59</f>
        <v>0</v>
      </c>
      <c r="N21" s="10">
        <f t="shared" si="0"/>
        <v>154580411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296+1085+2082484-9993+465968+977285+881+2283+2+296+3717+948</f>
        <v>3525252</v>
      </c>
      <c r="G22" s="11">
        <f>296+1085+2044707-32743+456578+976724+881+2283+2+296+3717+949</f>
        <v>3454775</v>
      </c>
      <c r="H22" s="11">
        <f>296+1050+2009866-12671+450235+976091+881+2283+2+296+3716+719</f>
        <v>3432764</v>
      </c>
      <c r="I22" s="11">
        <f>296+1050+1976718-4276+455000+1241867+881+2283+2+296+3717+442</f>
        <v>3678276</v>
      </c>
      <c r="J22" s="11">
        <f>296+1050+1935453-408693+562045+974909+935+2283+2+4096+304</f>
        <v>3072680</v>
      </c>
      <c r="K22" s="11">
        <v>136896463</v>
      </c>
      <c r="L22" s="11">
        <v>0</v>
      </c>
      <c r="M22" s="11">
        <v>0</v>
      </c>
      <c r="N22" s="10">
        <f>SUM(F22:M22)</f>
        <v>154060210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6983655</v>
      </c>
      <c r="G23" s="10">
        <f t="shared" ref="G23:M23" si="2">SUM(G19:G22)</f>
        <v>6850967</v>
      </c>
      <c r="H23" s="10">
        <f t="shared" si="2"/>
        <v>6781018</v>
      </c>
      <c r="I23" s="10">
        <f t="shared" si="2"/>
        <v>7124775</v>
      </c>
      <c r="J23" s="10">
        <f t="shared" si="2"/>
        <v>7224259</v>
      </c>
      <c r="K23" s="10">
        <f t="shared" si="2"/>
        <v>309184579</v>
      </c>
      <c r="L23" s="10">
        <f t="shared" si="2"/>
        <v>0</v>
      </c>
      <c r="M23" s="10">
        <f t="shared" si="2"/>
        <v>0</v>
      </c>
      <c r="N23" s="10">
        <f>SUM(F23:M23)</f>
        <v>344149253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75" workbookViewId="0">
      <selection activeCell="F14" sqref="F14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2015</v>
      </c>
      <c r="B3" s="45" t="str">
        <f>+AD!B7</f>
        <v>M07 Jan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f>5715+20636</f>
        <v>26351</v>
      </c>
      <c r="F6" s="11">
        <f>8889+19684</f>
        <v>28573</v>
      </c>
      <c r="G6" s="11">
        <f>8889+19684</f>
        <v>28573</v>
      </c>
      <c r="H6" s="11">
        <f>14502+28939</f>
        <v>43441</v>
      </c>
      <c r="I6" s="11">
        <f>14287+28573</f>
        <v>42860</v>
      </c>
      <c r="J6" s="11">
        <f>220171+1036087</f>
        <v>1256258</v>
      </c>
      <c r="K6" s="11">
        <v>0</v>
      </c>
      <c r="L6" s="11">
        <v>0</v>
      </c>
      <c r="M6" s="10">
        <f>SUM(E6:L6)</f>
        <v>1426056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f>3450+9394</f>
        <v>12844</v>
      </c>
      <c r="K8" s="11">
        <v>0</v>
      </c>
      <c r="L8" s="11">
        <v>0</v>
      </c>
      <c r="M8" s="10">
        <f t="shared" si="0"/>
        <v>12844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f>3865+593</f>
        <v>4458</v>
      </c>
      <c r="F9" s="11">
        <f>370+444</f>
        <v>814</v>
      </c>
      <c r="G9" s="11">
        <f>370+444</f>
        <v>814</v>
      </c>
      <c r="H9" s="11">
        <f>370+444</f>
        <v>814</v>
      </c>
      <c r="I9" s="11">
        <f>370+444</f>
        <v>814</v>
      </c>
      <c r="J9" s="11">
        <f>370+41374</f>
        <v>41744</v>
      </c>
      <c r="K9" s="11">
        <v>0</v>
      </c>
      <c r="L9" s="11">
        <v>0</v>
      </c>
      <c r="M9" s="10">
        <f t="shared" si="0"/>
        <v>49458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12141</v>
      </c>
      <c r="F10" s="11">
        <v>9798</v>
      </c>
      <c r="G10" s="11">
        <v>9798</v>
      </c>
      <c r="H10" s="11">
        <v>9585</v>
      </c>
      <c r="I10" s="11">
        <v>9585</v>
      </c>
      <c r="J10" s="11">
        <v>116704</v>
      </c>
      <c r="K10" s="11">
        <v>0</v>
      </c>
      <c r="L10" s="11">
        <v>0</v>
      </c>
      <c r="M10" s="10">
        <f t="shared" si="0"/>
        <v>167611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21300+29086</f>
        <v>50386</v>
      </c>
      <c r="F14" s="11">
        <f>20102+29086</f>
        <v>49188</v>
      </c>
      <c r="G14" s="11">
        <f>19860+29086</f>
        <v>48946</v>
      </c>
      <c r="H14" s="11">
        <f>19424+37697</f>
        <v>57121</v>
      </c>
      <c r="I14" s="11">
        <f>19063+29086</f>
        <v>48149</v>
      </c>
      <c r="J14" s="11">
        <f>286906+715705</f>
        <v>1002611</v>
      </c>
      <c r="K14" s="11">
        <v>0</v>
      </c>
      <c r="L14" s="11">
        <v>0</v>
      </c>
      <c r="M14" s="10">
        <f t="shared" si="0"/>
        <v>1256401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93336</v>
      </c>
      <c r="F15" s="10">
        <f t="shared" si="1"/>
        <v>88373</v>
      </c>
      <c r="G15" s="10">
        <f t="shared" si="1"/>
        <v>88131</v>
      </c>
      <c r="H15" s="10">
        <f t="shared" si="1"/>
        <v>110961</v>
      </c>
      <c r="I15" s="10">
        <f t="shared" si="1"/>
        <v>101408</v>
      </c>
      <c r="J15" s="10">
        <f t="shared" si="1"/>
        <v>2430161</v>
      </c>
      <c r="K15" s="10">
        <f t="shared" si="1"/>
        <v>0</v>
      </c>
      <c r="L15" s="10">
        <f t="shared" si="1"/>
        <v>0</v>
      </c>
      <c r="M15" s="10">
        <f t="shared" si="0"/>
        <v>2912370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????</v>
      </c>
      <c r="B27" s="44"/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/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/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/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/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/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/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/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/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/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/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26351</v>
      </c>
      <c r="F336" s="26">
        <f t="shared" ref="F336:L336" si="60">+F6+F17+F28+F39+F50+F61+F72+F83+F94+F105+F116+F127+F138+F149+F160+F171+F182+F193+F204+F215+F226+F237+F248+F259+F270+F281+F292+F303+F314+F325</f>
        <v>28573</v>
      </c>
      <c r="G336" s="26">
        <f t="shared" si="60"/>
        <v>28573</v>
      </c>
      <c r="H336" s="26">
        <f t="shared" si="60"/>
        <v>43441</v>
      </c>
      <c r="I336" s="26">
        <f t="shared" si="60"/>
        <v>42860</v>
      </c>
      <c r="J336" s="26">
        <f t="shared" si="60"/>
        <v>1256258</v>
      </c>
      <c r="K336" s="26">
        <f t="shared" si="60"/>
        <v>0</v>
      </c>
      <c r="L336" s="26">
        <f t="shared" si="60"/>
        <v>0</v>
      </c>
      <c r="M336" s="37">
        <f>SUM(E336:L336)</f>
        <v>1426056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12844</v>
      </c>
      <c r="K338" s="26">
        <f t="shared" si="62"/>
        <v>0</v>
      </c>
      <c r="L338" s="26">
        <f t="shared" si="62"/>
        <v>0</v>
      </c>
      <c r="M338" s="37">
        <f t="shared" si="63"/>
        <v>12844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4458</v>
      </c>
      <c r="F339" s="26">
        <f t="shared" si="62"/>
        <v>814</v>
      </c>
      <c r="G339" s="26">
        <f t="shared" si="62"/>
        <v>814</v>
      </c>
      <c r="H339" s="26">
        <f t="shared" si="62"/>
        <v>814</v>
      </c>
      <c r="I339" s="26">
        <f t="shared" si="62"/>
        <v>814</v>
      </c>
      <c r="J339" s="26">
        <f t="shared" si="62"/>
        <v>41744</v>
      </c>
      <c r="K339" s="26">
        <f t="shared" si="62"/>
        <v>0</v>
      </c>
      <c r="L339" s="26">
        <f t="shared" si="62"/>
        <v>0</v>
      </c>
      <c r="M339" s="37">
        <f t="shared" si="63"/>
        <v>49458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12141</v>
      </c>
      <c r="F340" s="26">
        <f t="shared" si="62"/>
        <v>9798</v>
      </c>
      <c r="G340" s="26">
        <f t="shared" si="62"/>
        <v>9798</v>
      </c>
      <c r="H340" s="26">
        <f t="shared" si="62"/>
        <v>9585</v>
      </c>
      <c r="I340" s="26">
        <f t="shared" si="62"/>
        <v>9585</v>
      </c>
      <c r="J340" s="26">
        <f t="shared" si="62"/>
        <v>116704</v>
      </c>
      <c r="K340" s="26">
        <f t="shared" si="62"/>
        <v>0</v>
      </c>
      <c r="L340" s="26">
        <f t="shared" si="62"/>
        <v>0</v>
      </c>
      <c r="M340" s="37">
        <f t="shared" si="63"/>
        <v>167611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50386</v>
      </c>
      <c r="F344" s="26">
        <f t="shared" si="62"/>
        <v>49188</v>
      </c>
      <c r="G344" s="26">
        <f t="shared" si="62"/>
        <v>48946</v>
      </c>
      <c r="H344" s="26">
        <f t="shared" si="62"/>
        <v>57121</v>
      </c>
      <c r="I344" s="26">
        <f t="shared" si="62"/>
        <v>48149</v>
      </c>
      <c r="J344" s="26">
        <f t="shared" si="62"/>
        <v>1002611</v>
      </c>
      <c r="K344" s="26">
        <f t="shared" si="62"/>
        <v>0</v>
      </c>
      <c r="L344" s="26">
        <f t="shared" si="62"/>
        <v>0</v>
      </c>
      <c r="M344" s="37">
        <f t="shared" si="63"/>
        <v>1256401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93336</v>
      </c>
      <c r="F345" s="19">
        <f t="shared" ref="F345:L345" si="64">SUM(F336:F344)</f>
        <v>88373</v>
      </c>
      <c r="G345" s="19">
        <f t="shared" si="64"/>
        <v>88131</v>
      </c>
      <c r="H345" s="19">
        <f t="shared" si="64"/>
        <v>110961</v>
      </c>
      <c r="I345" s="19">
        <f t="shared" si="64"/>
        <v>101408</v>
      </c>
      <c r="J345" s="19">
        <f t="shared" si="64"/>
        <v>2430161</v>
      </c>
      <c r="K345" s="19">
        <f t="shared" si="64"/>
        <v>0</v>
      </c>
      <c r="L345" s="19">
        <f t="shared" si="64"/>
        <v>0</v>
      </c>
      <c r="M345" s="19">
        <f t="shared" si="63"/>
        <v>2912370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J15" sqref="J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M07 Jan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145406</v>
      </c>
      <c r="F6" s="11">
        <v>145666</v>
      </c>
      <c r="G6" s="11">
        <v>145406</v>
      </c>
      <c r="H6" s="11">
        <v>146041</v>
      </c>
      <c r="I6" s="11">
        <v>145723</v>
      </c>
      <c r="J6" s="11">
        <v>6286220</v>
      </c>
      <c r="K6" s="11">
        <v>0</v>
      </c>
      <c r="L6" s="11">
        <v>0</v>
      </c>
      <c r="M6" s="10">
        <f>SUM(E6:L6)</f>
        <v>7014462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78583</v>
      </c>
      <c r="F8" s="11">
        <v>0</v>
      </c>
      <c r="G8" s="11">
        <v>0</v>
      </c>
      <c r="H8" s="11">
        <v>0</v>
      </c>
      <c r="I8" s="11">
        <v>0</v>
      </c>
      <c r="J8" s="11">
        <v>96301</v>
      </c>
      <c r="K8" s="11">
        <v>0</v>
      </c>
      <c r="L8" s="11">
        <v>0</v>
      </c>
      <c r="M8" s="10">
        <f t="shared" si="0"/>
        <v>174884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889</v>
      </c>
      <c r="F9" s="11">
        <v>889</v>
      </c>
      <c r="G9" s="11">
        <v>889</v>
      </c>
      <c r="H9" s="11">
        <v>889</v>
      </c>
      <c r="I9" s="11">
        <v>889</v>
      </c>
      <c r="J9" s="11">
        <v>50036</v>
      </c>
      <c r="K9" s="11">
        <v>0</v>
      </c>
      <c r="L9" s="11">
        <v>0</v>
      </c>
      <c r="M9" s="10">
        <f t="shared" si="0"/>
        <v>54481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101814</v>
      </c>
      <c r="F10" s="11">
        <v>101601</v>
      </c>
      <c r="G10" s="11">
        <v>101601</v>
      </c>
      <c r="H10" s="11">
        <v>100962</v>
      </c>
      <c r="I10" s="11">
        <v>100749</v>
      </c>
      <c r="J10" s="11">
        <v>20271115</v>
      </c>
      <c r="K10" s="11">
        <v>0</v>
      </c>
      <c r="L10" s="11">
        <v>0</v>
      </c>
      <c r="M10" s="10">
        <f t="shared" si="0"/>
        <v>20777842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106720</v>
      </c>
      <c r="F14" s="11">
        <v>106710</v>
      </c>
      <c r="G14" s="11">
        <v>106680</v>
      </c>
      <c r="H14" s="11">
        <v>161711</v>
      </c>
      <c r="I14" s="11">
        <v>106668</v>
      </c>
      <c r="J14" s="11">
        <v>3986104</v>
      </c>
      <c r="K14" s="11">
        <v>0</v>
      </c>
      <c r="L14" s="11">
        <v>0</v>
      </c>
      <c r="M14" s="10">
        <f t="shared" si="0"/>
        <v>4574593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433412</v>
      </c>
      <c r="F15" s="10">
        <f t="shared" si="1"/>
        <v>354866</v>
      </c>
      <c r="G15" s="10">
        <f t="shared" si="1"/>
        <v>354576</v>
      </c>
      <c r="H15" s="10">
        <f t="shared" si="1"/>
        <v>409603</v>
      </c>
      <c r="I15" s="10">
        <f t="shared" si="1"/>
        <v>354029</v>
      </c>
      <c r="J15" s="10">
        <f t="shared" si="1"/>
        <v>30689776</v>
      </c>
      <c r="K15" s="10">
        <f t="shared" si="1"/>
        <v>0</v>
      </c>
      <c r="L15" s="10">
        <f t="shared" si="1"/>
        <v>0</v>
      </c>
      <c r="M15" s="10">
        <f t="shared" si="0"/>
        <v>32596262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145406</v>
      </c>
      <c r="F116" s="20">
        <f t="shared" ref="F116:L116" si="20">+F6+F17+F28+F39+F50+F61+F72+F83+F94+F105</f>
        <v>145666</v>
      </c>
      <c r="G116" s="20">
        <f t="shared" si="20"/>
        <v>145406</v>
      </c>
      <c r="H116" s="20">
        <f t="shared" si="20"/>
        <v>146041</v>
      </c>
      <c r="I116" s="20">
        <f t="shared" si="20"/>
        <v>145723</v>
      </c>
      <c r="J116" s="20">
        <f t="shared" si="20"/>
        <v>6286220</v>
      </c>
      <c r="K116" s="20">
        <f t="shared" si="20"/>
        <v>0</v>
      </c>
      <c r="L116" s="20">
        <f t="shared" si="20"/>
        <v>0</v>
      </c>
      <c r="M116" s="40">
        <f>SUM(E116:L116)</f>
        <v>7014462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78583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96301</v>
      </c>
      <c r="K118" s="20">
        <f t="shared" si="22"/>
        <v>0</v>
      </c>
      <c r="L118" s="20">
        <f t="shared" si="22"/>
        <v>0</v>
      </c>
      <c r="M118" s="40">
        <f t="shared" si="23"/>
        <v>174884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889</v>
      </c>
      <c r="F119" s="20">
        <f t="shared" si="22"/>
        <v>889</v>
      </c>
      <c r="G119" s="20">
        <f t="shared" si="22"/>
        <v>889</v>
      </c>
      <c r="H119" s="20">
        <f t="shared" si="22"/>
        <v>889</v>
      </c>
      <c r="I119" s="20">
        <f t="shared" si="22"/>
        <v>889</v>
      </c>
      <c r="J119" s="20">
        <f t="shared" si="22"/>
        <v>50036</v>
      </c>
      <c r="K119" s="20">
        <f t="shared" si="22"/>
        <v>0</v>
      </c>
      <c r="L119" s="20">
        <f t="shared" si="22"/>
        <v>0</v>
      </c>
      <c r="M119" s="40">
        <f t="shared" si="23"/>
        <v>54481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101814</v>
      </c>
      <c r="F120" s="20">
        <f t="shared" si="22"/>
        <v>101601</v>
      </c>
      <c r="G120" s="20">
        <f t="shared" si="22"/>
        <v>101601</v>
      </c>
      <c r="H120" s="20">
        <f t="shared" si="22"/>
        <v>100962</v>
      </c>
      <c r="I120" s="20">
        <f t="shared" si="22"/>
        <v>100749</v>
      </c>
      <c r="J120" s="20">
        <f t="shared" si="22"/>
        <v>20271115</v>
      </c>
      <c r="K120" s="20">
        <f t="shared" si="22"/>
        <v>0</v>
      </c>
      <c r="L120" s="20">
        <f t="shared" si="22"/>
        <v>0</v>
      </c>
      <c r="M120" s="40">
        <f t="shared" si="23"/>
        <v>20777842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106720</v>
      </c>
      <c r="F124" s="20">
        <f t="shared" si="22"/>
        <v>106710</v>
      </c>
      <c r="G124" s="20">
        <f t="shared" si="22"/>
        <v>106680</v>
      </c>
      <c r="H124" s="20">
        <f t="shared" si="22"/>
        <v>161711</v>
      </c>
      <c r="I124" s="20">
        <f t="shared" si="22"/>
        <v>106668</v>
      </c>
      <c r="J124" s="20">
        <f t="shared" si="22"/>
        <v>3986104</v>
      </c>
      <c r="K124" s="20">
        <f t="shared" si="22"/>
        <v>0</v>
      </c>
      <c r="L124" s="20">
        <f t="shared" si="22"/>
        <v>0</v>
      </c>
      <c r="M124" s="40">
        <f t="shared" si="23"/>
        <v>4574593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433412</v>
      </c>
      <c r="F125" s="40">
        <f t="shared" si="24"/>
        <v>354866</v>
      </c>
      <c r="G125" s="40">
        <f t="shared" si="24"/>
        <v>354576</v>
      </c>
      <c r="H125" s="40">
        <f t="shared" si="24"/>
        <v>409603</v>
      </c>
      <c r="I125" s="40">
        <f t="shared" si="24"/>
        <v>354029</v>
      </c>
      <c r="J125" s="40">
        <f t="shared" si="24"/>
        <v>30689776</v>
      </c>
      <c r="K125" s="40">
        <f t="shared" si="24"/>
        <v>0</v>
      </c>
      <c r="L125" s="40">
        <f t="shared" si="24"/>
        <v>0</v>
      </c>
      <c r="M125" s="40">
        <f t="shared" si="23"/>
        <v>32596262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D12" sqref="D12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M07 Jan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1917927</v>
      </c>
      <c r="F6" s="11">
        <v>1944721</v>
      </c>
      <c r="G6" s="11">
        <v>1898899</v>
      </c>
      <c r="H6" s="11">
        <v>1917390</v>
      </c>
      <c r="I6" s="11">
        <v>2691960</v>
      </c>
      <c r="J6" s="11">
        <f>87568600+11652024</f>
        <v>99220624</v>
      </c>
      <c r="K6" s="11">
        <v>0</v>
      </c>
      <c r="L6" s="11">
        <v>0</v>
      </c>
      <c r="M6" s="10">
        <f>SUM(E6:L6)</f>
        <v>109591521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3741421</v>
      </c>
      <c r="K8" s="11">
        <v>0</v>
      </c>
      <c r="L8" s="11">
        <v>0</v>
      </c>
      <c r="M8" s="10">
        <f t="shared" si="0"/>
        <v>3741421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122550</v>
      </c>
      <c r="F9" s="11">
        <v>120120</v>
      </c>
      <c r="G9" s="11">
        <v>119290</v>
      </c>
      <c r="H9" s="11">
        <v>118959</v>
      </c>
      <c r="I9" s="11">
        <v>118560</v>
      </c>
      <c r="J9" s="11">
        <v>4572608</v>
      </c>
      <c r="K9" s="11">
        <v>0</v>
      </c>
      <c r="L9" s="11">
        <v>0</v>
      </c>
      <c r="M9" s="10">
        <f t="shared" si="0"/>
        <v>5172087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1365883</v>
      </c>
      <c r="K10" s="11">
        <v>0</v>
      </c>
      <c r="L10" s="11">
        <v>0</v>
      </c>
      <c r="M10" s="10">
        <f t="shared" si="0"/>
        <v>1365883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891178</v>
      </c>
      <c r="F14" s="11">
        <v>888112</v>
      </c>
      <c r="G14" s="11">
        <v>887358</v>
      </c>
      <c r="H14" s="11">
        <v>889586</v>
      </c>
      <c r="I14" s="11">
        <v>885622</v>
      </c>
      <c r="J14" s="11">
        <v>30267643</v>
      </c>
      <c r="K14" s="11">
        <v>0</v>
      </c>
      <c r="L14" s="11">
        <v>0</v>
      </c>
      <c r="M14" s="10">
        <f t="shared" si="0"/>
        <v>34709499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2931655</v>
      </c>
      <c r="F15" s="10">
        <f t="shared" si="1"/>
        <v>2952953</v>
      </c>
      <c r="G15" s="10">
        <f t="shared" si="1"/>
        <v>2905547</v>
      </c>
      <c r="H15" s="10">
        <f t="shared" si="1"/>
        <v>2925935</v>
      </c>
      <c r="I15" s="10">
        <f t="shared" si="1"/>
        <v>3696142</v>
      </c>
      <c r="J15" s="10">
        <f t="shared" si="1"/>
        <v>139168179</v>
      </c>
      <c r="K15" s="10">
        <f t="shared" si="1"/>
        <v>0</v>
      </c>
      <c r="L15" s="10">
        <f t="shared" si="1"/>
        <v>0</v>
      </c>
      <c r="M15" s="10">
        <f t="shared" si="0"/>
        <v>154580411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1917927</v>
      </c>
      <c r="F50" s="20">
        <f t="shared" si="8"/>
        <v>1944721</v>
      </c>
      <c r="G50" s="20">
        <f t="shared" si="8"/>
        <v>1898899</v>
      </c>
      <c r="H50" s="20">
        <f t="shared" si="8"/>
        <v>1917390</v>
      </c>
      <c r="I50" s="20">
        <f t="shared" si="8"/>
        <v>2691960</v>
      </c>
      <c r="J50" s="20">
        <f t="shared" si="8"/>
        <v>99220624</v>
      </c>
      <c r="K50" s="20">
        <f t="shared" si="8"/>
        <v>0</v>
      </c>
      <c r="L50" s="20">
        <f t="shared" si="8"/>
        <v>0</v>
      </c>
      <c r="M50" s="40">
        <f>SUM(E50:L50)</f>
        <v>109591521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3741421</v>
      </c>
      <c r="K52" s="20">
        <f t="shared" si="8"/>
        <v>0</v>
      </c>
      <c r="L52" s="20">
        <f t="shared" si="8"/>
        <v>0</v>
      </c>
      <c r="M52" s="40">
        <f t="shared" si="10"/>
        <v>3741421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122550</v>
      </c>
      <c r="F53" s="20">
        <f t="shared" si="8"/>
        <v>120120</v>
      </c>
      <c r="G53" s="20">
        <f t="shared" si="8"/>
        <v>119290</v>
      </c>
      <c r="H53" s="20">
        <f t="shared" si="8"/>
        <v>118959</v>
      </c>
      <c r="I53" s="20">
        <f t="shared" si="8"/>
        <v>118560</v>
      </c>
      <c r="J53" s="20">
        <f t="shared" si="8"/>
        <v>4572608</v>
      </c>
      <c r="K53" s="20">
        <f t="shared" si="8"/>
        <v>0</v>
      </c>
      <c r="L53" s="20">
        <f t="shared" si="8"/>
        <v>0</v>
      </c>
      <c r="M53" s="40">
        <f t="shared" si="10"/>
        <v>5172087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1365883</v>
      </c>
      <c r="K54" s="20">
        <f t="shared" si="8"/>
        <v>0</v>
      </c>
      <c r="L54" s="20">
        <f t="shared" si="8"/>
        <v>0</v>
      </c>
      <c r="M54" s="40">
        <f t="shared" si="10"/>
        <v>1365883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891178</v>
      </c>
      <c r="F58" s="20">
        <f t="shared" si="8"/>
        <v>888112</v>
      </c>
      <c r="G58" s="20">
        <f t="shared" si="8"/>
        <v>887358</v>
      </c>
      <c r="H58" s="20">
        <f t="shared" si="8"/>
        <v>889586</v>
      </c>
      <c r="I58" s="20">
        <f t="shared" si="8"/>
        <v>885622</v>
      </c>
      <c r="J58" s="20">
        <f t="shared" si="8"/>
        <v>30267643</v>
      </c>
      <c r="K58" s="20">
        <f t="shared" si="8"/>
        <v>0</v>
      </c>
      <c r="L58" s="20">
        <f t="shared" si="8"/>
        <v>0</v>
      </c>
      <c r="M58" s="40">
        <f t="shared" si="10"/>
        <v>34709499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2931655</v>
      </c>
      <c r="F59" s="40">
        <f t="shared" si="11"/>
        <v>2952953</v>
      </c>
      <c r="G59" s="40">
        <f t="shared" si="11"/>
        <v>2905547</v>
      </c>
      <c r="H59" s="40">
        <f t="shared" si="11"/>
        <v>2925935</v>
      </c>
      <c r="I59" s="40">
        <f t="shared" si="11"/>
        <v>3696142</v>
      </c>
      <c r="J59" s="40">
        <f t="shared" si="11"/>
        <v>139168179</v>
      </c>
      <c r="K59" s="40">
        <f t="shared" si="11"/>
        <v>0</v>
      </c>
      <c r="L59" s="40">
        <f t="shared" si="11"/>
        <v>0</v>
      </c>
      <c r="M59" s="40">
        <f t="shared" si="10"/>
        <v>154580411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55EFB68-5719-464A-8724-D59AA1B64263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mashaob</cp:lastModifiedBy>
  <cp:lastPrinted>2015-02-10T13:18:37Z</cp:lastPrinted>
  <dcterms:created xsi:type="dcterms:W3CDTF">2005-04-04T14:08:45Z</dcterms:created>
  <dcterms:modified xsi:type="dcterms:W3CDTF">2015-02-10T13:26:32Z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