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hlabathib\Desktop\"/>
    </mc:Choice>
  </mc:AlternateContent>
  <workbookProtection workbookPassword="F954" lockStructure="1"/>
  <bookViews>
    <workbookView xWindow="0" yWindow="60" windowWidth="1944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F22" i="1" l="1"/>
  <c r="H22" i="1"/>
  <c r="J16" i="1"/>
  <c r="K22" i="1"/>
  <c r="J22" i="1"/>
  <c r="I22" i="1"/>
  <c r="G22" i="1"/>
  <c r="J6" i="4"/>
  <c r="J8" i="2"/>
  <c r="H8" i="2"/>
  <c r="G8" i="2"/>
  <c r="F8" i="2"/>
  <c r="E8" i="2"/>
  <c r="J6" i="2"/>
  <c r="H6" i="2"/>
  <c r="G6" i="2"/>
  <c r="F6" i="2"/>
  <c r="E6" i="2"/>
  <c r="K16" i="1"/>
  <c r="I16" i="1"/>
  <c r="H16" i="1"/>
  <c r="F16" i="1"/>
  <c r="G16" i="1"/>
  <c r="K12" i="1"/>
  <c r="K8" i="1"/>
  <c r="I8" i="1"/>
  <c r="H8" i="1"/>
  <c r="G8" i="1"/>
  <c r="F8" i="1"/>
  <c r="I6" i="2" l="1"/>
  <c r="G9" i="2" l="1"/>
  <c r="H9" i="2"/>
  <c r="I9" i="2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43" i="2" l="1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<sst xmlns="http://schemas.openxmlformats.org/spreadsheetml/2006/main" count="1777" uniqueCount="503">
  <si>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</si>
  <si>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</si>
  <si>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</si>
  <si>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</si>
  <si>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</si>
  <si>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</si>
  <si>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</si>
  <si>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</si>
  <si>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</si>
  <si>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</si>
  <si>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</si>
  <si>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</si>
  <si>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</si>
  <si>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</si>
  <si>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</si>
  <si>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</si>
  <si>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</si>
  <si>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</si>
  <si>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</si>
  <si>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</si>
  <si>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</si>
  <si>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</si>
  <si>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</si>
  <si>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</si>
  <si>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</si>
  <si>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</si>
  <si>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</si>
  <si>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</si>
  <si>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</si>
  <si>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</si>
  <si>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</si>
  <si>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</si>
  <si>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</si>
  <si>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</si>
  <si>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</si>
  <si>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</si>
  <si>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</si>
  <si>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</si>
  <si>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</si>
  <si>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</si>
  <si>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</si>
  <si>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</si>
  <si>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</si>
  <si>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</si>
  <si>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</si>
  <si>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</si>
  <si>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</si>
  <si>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</si>
  <si>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</si>
  <si>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</si>
  <si>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</si>
  <si>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</si>
  <si>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</si>
  <si>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</si>
  <si>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</si>
  <si>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</si>
  <si>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</si>
  <si>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</si>
  <si>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</si>
  <si>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</si>
  <si>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</si>
  <si>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</si>
  <si>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</si>
  <si>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</si>
  <si>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</si>
  <si>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</si>
  <si>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</si>
  <si>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</si>
  <si>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</si>
  <si>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</si>
  <si>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</si>
  <si>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</si>
  <si>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</si>
  <si>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</si>
  <si>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</si>
  <si>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</si>
  <si>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</si>
  <si>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</si>
  <si>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</si>
  <si>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</si>
  <si>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</si>
  <si>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</si>
  <si>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</si>
  <si>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</si>
  <si>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</si>
  <si>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</si>
  <si>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</si>
  <si>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</si>
  <si>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</si>
  <si>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</si>
  <si>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</si>
  <si>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</si>
  <si>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</si>
  <si>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</si>
  <si>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</si>
  <si>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</si>
  <si>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</si>
  <si>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</si>
  <si>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</si>
  <si>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</si>
  <si>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</si>
  <si>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</si>
  <si>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</si>
  <si>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</si>
  <si>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</si>
  <si>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</si>
  <si>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</si>
  <si>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</si>
  <si>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</si>
  <si>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</si>
  <si>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</si>
  <si>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</si>
  <si>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</si>
  <si>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</si>
  <si>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</si>
  <si>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</si>
  <si>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</si>
  <si>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</si>
  <si>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</si>
  <si>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</si>
  <si>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</si>
  <si>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</si>
  <si>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</si>
  <si>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</si>
  <si>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</si>
  <si>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</si>
  <si>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</si>
  <si>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</si>
  <si>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</si>
  <si>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</si>
  <si>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</si>
  <si>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</si>
  <si>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</si>
  <si>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</si>
  <si>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</si>
  <si>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</si>
  <si>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</si>
  <si>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</si>
  <si>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</si>
  <si>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</si>
  <si>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</si>
  <si>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</si>
  <si>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</si>
  <si>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</si>
  <si>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</si>
  <si>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</si>
  <si>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</si>
  <si>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</si>
  <si>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</si>
  <si>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</si>
  <si>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</si>
  <si>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</si>
  <si>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</si>
  <si>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</si>
  <si>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</si>
  <si>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</si>
  <si>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</si>
  <si>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</si>
  <si>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</si>
  <si>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</si>
  <si>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</si>
  <si>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</si>
  <si>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</si>
  <si>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</si>
  <si>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</si>
  <si>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</si>
  <si>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</si>
  <si>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</si>
  <si>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</si>
  <si>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</si>
  <si>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</si>
  <si>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</si>
  <si>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</si>
  <si>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</si>
  <si>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</si>
  <si>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</si>
  <si>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</si>
  <si>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</si>
  <si>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</si>
  <si>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</si>
  <si>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</si>
  <si>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</si>
  <si>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</si>
  <si>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</si>
  <si>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</si>
  <si>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</si>
  <si>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</si>
  <si>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</si>
  <si>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</si>
  <si>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</si>
  <si>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</si>
  <si>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</si>
  <si>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</si>
  <si>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</si>
  <si>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</si>
  <si>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</si>
  <si>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</si>
  <si>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</si>
  <si>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</si>
  <si>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</si>
  <si>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</si>
  <si>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</si>
  <si>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</si>
  <si>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</si>
  <si>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</si>
  <si>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</si>
  <si>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</si>
  <si>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</si>
  <si>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</si>
  <si>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</si>
  <si>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</si>
  <si>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</si>
  <si>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</si>
  <si>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</si>
  <si>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</si>
  <si>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</si>
  <si>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</si>
  <si>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</si>
  <si>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</si>
  <si>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</si>
  <si>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</si>
  <si>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</si>
  <si>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</si>
  <si>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</si>
  <si>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</si>
  <si>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</si>
  <si>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</si>
  <si>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</si>
  <si>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</si>
  <si>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</si>
  <si>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</si>
  <si>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</si>
  <si>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</si>
  <si>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</si>
  <si>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</si>
  <si>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</si>
  <si>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</si>
  <si>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</si>
  <si>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</si>
  <si>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</si>
  <si>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</si>
  <si>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</si>
  <si>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</si>
  <si>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</si>
  <si>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</si>
  <si>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</si>
  <si>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</si>
  <si>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</si>
  <si>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</si>
  <si>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</si>
  <si>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</si>
  <si>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</si>
  <si>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</si>
  <si>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</si>
  <si>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</si>
  <si>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</si>
  <si>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</si>
  <si>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</si>
  <si>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</si>
  <si>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</si>
  <si>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</si>
  <si>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</si>
  <si>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</si>
  <si>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</si>
  <si>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</si>
  <si>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</si>
  <si>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</si>
  <si>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</si>
  <si>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</si>
  <si>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</si>
  <si>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</si>
  <si>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</si>
  <si>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</si>
  <si>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</si>
  <si>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</si>
  <si>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</si>
  <si>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</si>
  <si>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</si>
  <si>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</si>
  <si>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</si>
  <si>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</si>
  <si>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</si>
  <si>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</si>
  <si>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</si>
  <si>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</si>
  <si>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</si>
  <si>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</si>
  <si>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</si>
  <si>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</si>
  <si>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</si>
  <si>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</si>
  <si>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</si>
  <si>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</si>
  <si>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</si>
  <si>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</si>
  <si>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</si>
  <si>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</si>
  <si>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</si>
  <si>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</si>
  <si>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</si>
  <si>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</si>
  <si>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</si>
  <si>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</si>
  <si>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</si>
  <si>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</si>
  <si>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</si>
  <si>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</si>
  <si>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</si>
  <si>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</si>
  <si>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</si>
  <si>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</si>
  <si>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</si>
  <si>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</si>
  <si>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</si>
  <si>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</si>
  <si>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</si>
  <si>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</si>
  <si>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</si>
  <si>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</si>
  <si>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</si>
  <si>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</si>
  <si>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</si>
  <si>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</si>
  <si>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</si>
  <si>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</si>
  <si>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</si>
  <si>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</si>
  <si>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</si>
  <si>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</si>
  <si>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</si>
  <si>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</si>
  <si>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</si>
  <si>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</si>
  <si>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</si>
  <si>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</si>
  <si>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</si>
  <si>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</si>
  <si>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</si>
  <si>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</si>
  <si>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</si>
  <si>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</si>
  <si>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</si>
  <si>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</si>
  <si>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</si>
  <si>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</si>
  <si>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</si>
  <si>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</si>
  <si>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</si>
  <si>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</si>
  <si>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</si>
  <si>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</si>
  <si>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</si>
  <si>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</si>
  <si>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</si>
  <si>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</si>
  <si>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</si>
  <si>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</si>
  <si>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</si>
  <si>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</si>
  <si>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</si>
  <si>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</si>
  <si>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</si>
  <si>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</si>
  <si>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</si>
  <si>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</si>
  <si>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</si>
  <si>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</si>
  <si>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</si>
  <si>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</si>
  <si>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</si>
  <si>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</si>
  <si>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</si>
  <si>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</si>
  <si>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</si>
  <si>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</si>
  <si>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</si>
  <si>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</si>
  <si>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</si>
  <si>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</si>
  <si>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</si>
  <si>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</si>
  <si>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</si>
  <si>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</si>
  <si>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</si>
  <si>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</si>
  <si>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</si>
  <si>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</si>
  <si>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</si>
  <si>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</si>
  <si>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</si>
  <si>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</si>
  <si>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</si>
  <si>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</si>
  <si>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</si>
  <si>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</si>
  <si>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</si>
  <si>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</si>
  <si>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</si>
  <si>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</si>
  <si>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</si>
  <si>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</si>
  <si>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</si>
  <si>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</si>
  <si>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</si>
  <si>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</si>
  <si>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</si>
  <si>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</si>
  <si>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</si>
  <si>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</si>
  <si>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</si>
  <si>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</si>
  <si>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</si>
  <si>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</si>
  <si>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</si>
  <si>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</si>
  <si>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</si>
  <si>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</si>
  <si>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</si>
  <si>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</si>
  <si>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</si>
  <si>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</si>
  <si>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</si>
  <si>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</si>
  <si>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</si>
  <si>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</si>
  <si>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</si>
  <si>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</si>
  <si>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</si>
  <si>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</si>
  <si>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</si>
  <si>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</si>
  <si>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</si>
  <si>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</si>
  <si>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</si>
  <si>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</si>
  <si>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</si>
  <si>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</si>
  <si>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</si>
  <si>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</si>
  <si>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</si>
  <si>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</si>
  <si>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</si>
  <si>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</si>
  <si>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</si>
  <si>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</si>
  <si>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</si>
  <si>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</si>
  <si>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</si>
  <si>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</si>
  <si>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</si>
  <si>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</si>
  <si>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</si>
  <si>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</si>
  <si>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</si>
  <si>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</si>
  <si>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</si>
  <si>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</si>
  <si>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</si>
  <si>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</si>
  <si>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</si>
  <si>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</si>
  <si>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</si>
  <si>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</si>
  <si>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</si>
  <si>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</si>
  <si>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</si>
  <si>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</si>
  <si>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</si>
  <si>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</si>
  <si>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</si>
  <si>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</si>
  <si>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</si>
  <si>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</si>
  <si>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</si>
  <si>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</si>
  <si>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</si>
  <si>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</si>
  <si>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</si>
  <si>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</si>
  <si>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</si>
  <si>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</si>
  <si>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</si>
  <si>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</si>
  <si>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</si>
  <si>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</si>
  <si>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</si>
  <si>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</si>
  <si>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</si>
  <si>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</si>
  <si>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</si>
  <si>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</si>
  <si>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</si>
  <si>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</si>
  <si>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</si>
  <si>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</si>
  <si>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</si>
  <si>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</si>
  <si>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</si>
  <si>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</si>
  <si>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</si>
  <si>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</si>
  <si>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</si>
  <si>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M10 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</si>
</sst>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F23" sqref="F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2015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MP315_AD_2015_M10</v>
      </c>
    </row>
    <row r="8" spans="1:30" ht="12.95" customHeight="1" x14ac:dyDescent="0.2">
      <c r="D8" s="5" t="s">
        <v>20</v>
      </c>
      <c r="E8" s="5" t="s">
        <v>306</v>
      </c>
      <c r="F8" s="11">
        <f>42213+2086857</f>
        <v>2129070</v>
      </c>
      <c r="G8" s="11">
        <f>4734+2084028</f>
        <v>2088762</v>
      </c>
      <c r="H8" s="11">
        <f>7059+2085487</f>
        <v>2092546</v>
      </c>
      <c r="I8" s="11">
        <f>3941+2081494</f>
        <v>2085435</v>
      </c>
      <c r="J8" s="11">
        <v>2113087</v>
      </c>
      <c r="K8" s="11">
        <f>373595+129749830+104000</f>
        <v>130227425</v>
      </c>
      <c r="L8" s="11">
        <v>0</v>
      </c>
      <c r="M8" s="11">
        <v>0</v>
      </c>
      <c r="N8" s="10">
        <f>SUM(F8:M8)</f>
        <v>140736325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216527</v>
      </c>
      <c r="L9" s="11">
        <v>0</v>
      </c>
      <c r="M9" s="11">
        <v>0</v>
      </c>
      <c r="N9" s="10">
        <f t="shared" ref="N9:N21" si="0">SUM(F9:M9)</f>
        <v>216527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1911214</v>
      </c>
      <c r="G10" s="11">
        <v>8410104</v>
      </c>
      <c r="H10" s="11">
        <v>1111634</v>
      </c>
      <c r="I10" s="11">
        <v>1110967</v>
      </c>
      <c r="J10" s="11">
        <v>1110494</v>
      </c>
      <c r="K10" s="11">
        <v>47881019</v>
      </c>
      <c r="L10" s="11">
        <v>0</v>
      </c>
      <c r="M10" s="11">
        <v>0</v>
      </c>
      <c r="N10" s="10">
        <f t="shared" si="0"/>
        <v>61535432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122518</v>
      </c>
      <c r="G11" s="11">
        <v>121494</v>
      </c>
      <c r="H11" s="11">
        <v>120518</v>
      </c>
      <c r="I11" s="11">
        <v>120045</v>
      </c>
      <c r="J11" s="11">
        <v>11910</v>
      </c>
      <c r="K11" s="11">
        <v>5069420</v>
      </c>
      <c r="L11" s="11">
        <v>0</v>
      </c>
      <c r="M11" s="11">
        <v>0</v>
      </c>
      <c r="N11" s="10">
        <f t="shared" si="0"/>
        <v>5565905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1023706</v>
      </c>
      <c r="G12" s="11">
        <v>1021836</v>
      </c>
      <c r="H12" s="11">
        <v>1019941</v>
      </c>
      <c r="I12" s="11">
        <v>1014640</v>
      </c>
      <c r="J12" s="11">
        <v>1012917</v>
      </c>
      <c r="K12" s="11">
        <f>40495695+5656</f>
        <v>40501351</v>
      </c>
      <c r="L12" s="11">
        <v>0</v>
      </c>
      <c r="M12" s="11">
        <v>0</v>
      </c>
      <c r="N12" s="10">
        <f t="shared" si="0"/>
        <v>45594391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2185757</v>
      </c>
      <c r="G14" s="11">
        <v>2150612</v>
      </c>
      <c r="H14" s="11">
        <v>2114137</v>
      </c>
      <c r="I14" s="11">
        <v>2078254</v>
      </c>
      <c r="J14" s="11">
        <v>2148230</v>
      </c>
      <c r="K14" s="11">
        <v>78909356</v>
      </c>
      <c r="L14" s="11">
        <v>0</v>
      </c>
      <c r="M14" s="11">
        <v>0</v>
      </c>
      <c r="N14" s="10">
        <f>SUM(F14:M14)</f>
        <v>89586346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458589-4735-4051</f>
        <v>449803</v>
      </c>
      <c r="G16" s="11">
        <f>452542-4734</f>
        <v>447808</v>
      </c>
      <c r="H16" s="11">
        <f>452794-9768-272</f>
        <v>442754</v>
      </c>
      <c r="I16" s="11">
        <f>451113-3192</f>
        <v>447921</v>
      </c>
      <c r="J16" s="11">
        <f>454263-1943</f>
        <v>452320</v>
      </c>
      <c r="K16" s="11">
        <f>24363930-568460+2801710</f>
        <v>26597180</v>
      </c>
      <c r="L16" s="11">
        <v>0</v>
      </c>
      <c r="M16" s="11">
        <v>0</v>
      </c>
      <c r="N16" s="10">
        <f t="shared" si="0"/>
        <v>28837786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7822068</v>
      </c>
      <c r="G17" s="10">
        <f t="shared" si="1"/>
        <v>14240616</v>
      </c>
      <c r="H17" s="10">
        <f t="shared" si="1"/>
        <v>6901530</v>
      </c>
      <c r="I17" s="10">
        <f t="shared" si="1"/>
        <v>6857262</v>
      </c>
      <c r="J17" s="10">
        <f t="shared" si="1"/>
        <v>6848958</v>
      </c>
      <c r="K17" s="10">
        <f t="shared" si="1"/>
        <v>329402278</v>
      </c>
      <c r="L17" s="10">
        <f t="shared" si="1"/>
        <v>0</v>
      </c>
      <c r="M17" s="10">
        <f t="shared" si="1"/>
        <v>0</v>
      </c>
      <c r="N17" s="10">
        <f t="shared" si="0"/>
        <v>372072712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118985</v>
      </c>
      <c r="G19" s="47">
        <f>+ADG!F345</f>
        <v>114197</v>
      </c>
      <c r="H19" s="47">
        <f>+ADG!G345</f>
        <v>90055</v>
      </c>
      <c r="I19" s="47">
        <f>+ADG!H345</f>
        <v>81686</v>
      </c>
      <c r="J19" s="47">
        <f>+ADG!I345</f>
        <v>79082</v>
      </c>
      <c r="K19" s="47">
        <f>+ADG!J345</f>
        <v>2577223</v>
      </c>
      <c r="L19" s="47">
        <f>+ADG!K345</f>
        <v>0</v>
      </c>
      <c r="M19" s="47">
        <f>+ADG!L345</f>
        <v>0</v>
      </c>
      <c r="N19" s="10">
        <f t="shared" si="0"/>
        <v>3061228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394243</v>
      </c>
      <c r="G20" s="47">
        <f>+ADC!F125</f>
        <v>359681</v>
      </c>
      <c r="H20" s="47">
        <f>+ADC!G125</f>
        <v>355083</v>
      </c>
      <c r="I20" s="47">
        <f>+ADC!H125</f>
        <v>354810</v>
      </c>
      <c r="J20" s="47">
        <f>+ADC!I125</f>
        <v>353198</v>
      </c>
      <c r="K20" s="47">
        <f>+ADC!J125</f>
        <v>13570882</v>
      </c>
      <c r="L20" s="47">
        <f>+ADC!K125</f>
        <v>0</v>
      </c>
      <c r="M20" s="47">
        <f>+ADC!L125</f>
        <v>0</v>
      </c>
      <c r="N20" s="10">
        <f t="shared" si="0"/>
        <v>15387897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2922296</v>
      </c>
      <c r="G21" s="47">
        <f>+ADH!F59</f>
        <v>2918293</v>
      </c>
      <c r="H21" s="47">
        <f>+ADH!G59</f>
        <v>2918199</v>
      </c>
      <c r="I21" s="47">
        <f>+ADH!H59</f>
        <v>2913956</v>
      </c>
      <c r="J21" s="47">
        <f>+ADH!I59</f>
        <v>2943556</v>
      </c>
      <c r="K21" s="47">
        <f>+ADH!J59</f>
        <v>148366219</v>
      </c>
      <c r="L21" s="47">
        <f>+ADH!K59</f>
        <v>0</v>
      </c>
      <c r="M21" s="47">
        <f>+ADH!L59</f>
        <v>0</v>
      </c>
      <c r="N21" s="10">
        <f t="shared" si="0"/>
        <v>162982519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296+4191+1120+2185757-8685+458489+1153970+591406</f>
        <v>4386544</v>
      </c>
      <c r="G22" s="11">
        <f>296+4191+1120+2150612-231978+452542+1145252+7326410</f>
        <v>10848445</v>
      </c>
      <c r="H22" s="11">
        <f>296+4064+1085+2114137-9768+452522+975857</f>
        <v>3538193</v>
      </c>
      <c r="I22" s="11">
        <f>296+4064+1085+2078254-3192+451113+975190</f>
        <v>3506810</v>
      </c>
      <c r="J22" s="11">
        <f>296+4064+1085+2040630-1943+454263+974727</f>
        <v>3473122</v>
      </c>
      <c r="K22" s="11">
        <f>5094+12854+227776+5494+28633+75861861+27384-594925-31665+24363930+31888638+3047495+30746+5419+3457074+443+162+6973022+216527+94095+15994011+104000+2801710+368176</f>
        <v>164887954</v>
      </c>
      <c r="L22" s="11">
        <v>0</v>
      </c>
      <c r="M22" s="11">
        <v>0</v>
      </c>
      <c r="N22" s="10">
        <f>SUM(F22:M22)</f>
        <v>190641068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7822068</v>
      </c>
      <c r="G23" s="10">
        <f t="shared" ref="G23:M23" si="2">SUM(G19:G22)</f>
        <v>14240616</v>
      </c>
      <c r="H23" s="10">
        <f t="shared" si="2"/>
        <v>6901530</v>
      </c>
      <c r="I23" s="10">
        <f t="shared" si="2"/>
        <v>6857262</v>
      </c>
      <c r="J23" s="10">
        <f t="shared" si="2"/>
        <v>6848958</v>
      </c>
      <c r="K23" s="10">
        <f t="shared" si="2"/>
        <v>329402278</v>
      </c>
      <c r="L23" s="10">
        <f t="shared" si="2"/>
        <v>0</v>
      </c>
      <c r="M23" s="10">
        <f t="shared" si="2"/>
        <v>0</v>
      </c>
      <c r="N23" s="10">
        <f>SUM(F23:M23)</f>
        <v>372072712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K14" sqref="K14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2015</v>
      </c>
      <c r="B3" s="45" t="str">
        <f>+AD!B7</f>
        <v>M10 Apr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4763+20636</f>
        <v>25399</v>
      </c>
      <c r="F6" s="11">
        <f>4762+20001</f>
        <v>24763</v>
      </c>
      <c r="G6" s="11">
        <f>4469+20001</f>
        <v>24470</v>
      </c>
      <c r="H6" s="11">
        <f>4371+19684</f>
        <v>24055</v>
      </c>
      <c r="I6" s="11">
        <f>5080+19684</f>
        <v>24764</v>
      </c>
      <c r="J6" s="11">
        <f>169958+1104396</f>
        <v>1274354</v>
      </c>
      <c r="K6" s="11">
        <v>0</v>
      </c>
      <c r="L6" s="11">
        <v>0</v>
      </c>
      <c r="M6" s="10">
        <f>SUM(E6:L6)</f>
        <v>1397805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f>7004+54380</f>
        <v>61384</v>
      </c>
      <c r="F8" s="11">
        <f>3938+54380</f>
        <v>58318</v>
      </c>
      <c r="G8" s="11">
        <f>6224+29086</f>
        <v>35310</v>
      </c>
      <c r="H8" s="11">
        <f>2552+29086</f>
        <v>31638</v>
      </c>
      <c r="I8" s="11">
        <v>29086</v>
      </c>
      <c r="J8" s="11">
        <f>2800+9394+811574</f>
        <v>823768</v>
      </c>
      <c r="K8" s="11">
        <v>0</v>
      </c>
      <c r="L8" s="11">
        <v>0</v>
      </c>
      <c r="M8" s="10">
        <f t="shared" si="0"/>
        <v>1039504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593</v>
      </c>
      <c r="F9" s="11">
        <v>444</v>
      </c>
      <c r="G9" s="11">
        <f>444</f>
        <v>444</v>
      </c>
      <c r="H9" s="11">
        <f>444</f>
        <v>444</v>
      </c>
      <c r="I9" s="11">
        <f>444</f>
        <v>444</v>
      </c>
      <c r="J9" s="11">
        <v>42264</v>
      </c>
      <c r="K9" s="11">
        <v>0</v>
      </c>
      <c r="L9" s="11">
        <v>0</v>
      </c>
      <c r="M9" s="10">
        <f t="shared" si="0"/>
        <v>44633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10683</v>
      </c>
      <c r="F10" s="11">
        <v>10650</v>
      </c>
      <c r="G10" s="11">
        <v>9809</v>
      </c>
      <c r="H10" s="11">
        <v>5740</v>
      </c>
      <c r="I10" s="11">
        <v>5112</v>
      </c>
      <c r="J10" s="11">
        <v>97879</v>
      </c>
      <c r="K10" s="11">
        <v>0</v>
      </c>
      <c r="L10" s="11">
        <v>0</v>
      </c>
      <c r="M10" s="10">
        <f t="shared" si="0"/>
        <v>139873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20926</v>
      </c>
      <c r="F14" s="11">
        <v>20022</v>
      </c>
      <c r="G14" s="11">
        <v>20022</v>
      </c>
      <c r="H14" s="11">
        <v>19809</v>
      </c>
      <c r="I14" s="11">
        <v>19676</v>
      </c>
      <c r="J14" s="11">
        <v>338958</v>
      </c>
      <c r="K14" s="11">
        <v>0</v>
      </c>
      <c r="L14" s="11">
        <v>0</v>
      </c>
      <c r="M14" s="10">
        <f t="shared" si="0"/>
        <v>439413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118985</v>
      </c>
      <c r="F15" s="10">
        <f t="shared" si="1"/>
        <v>114197</v>
      </c>
      <c r="G15" s="10">
        <f t="shared" si="1"/>
        <v>90055</v>
      </c>
      <c r="H15" s="10">
        <f t="shared" si="1"/>
        <v>81686</v>
      </c>
      <c r="I15" s="10">
        <f t="shared" si="1"/>
        <v>79082</v>
      </c>
      <c r="J15" s="10">
        <f t="shared" si="1"/>
        <v>2577223</v>
      </c>
      <c r="K15" s="10">
        <f t="shared" si="1"/>
        <v>0</v>
      </c>
      <c r="L15" s="10">
        <f t="shared" si="1"/>
        <v>0</v>
      </c>
      <c r="M15" s="10">
        <f t="shared" si="0"/>
        <v>3061228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25399</v>
      </c>
      <c r="F336" s="26">
        <f t="shared" ref="F336:L336" si="60">+F6+F17+F28+F39+F50+F61+F72+F83+F94+F105+F116+F127+F138+F149+F160+F171+F182+F193+F204+F215+F226+F237+F248+F259+F270+F281+F292+F303+F314+F325</f>
        <v>24763</v>
      </c>
      <c r="G336" s="26">
        <f t="shared" si="60"/>
        <v>24470</v>
      </c>
      <c r="H336" s="26">
        <f t="shared" si="60"/>
        <v>24055</v>
      </c>
      <c r="I336" s="26">
        <f t="shared" si="60"/>
        <v>24764</v>
      </c>
      <c r="J336" s="26">
        <f t="shared" si="60"/>
        <v>1274354</v>
      </c>
      <c r="K336" s="26">
        <f t="shared" si="60"/>
        <v>0</v>
      </c>
      <c r="L336" s="26">
        <f t="shared" si="60"/>
        <v>0</v>
      </c>
      <c r="M336" s="37">
        <f>SUM(E336:L336)</f>
        <v>1397805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61384</v>
      </c>
      <c r="F338" s="26">
        <f t="shared" si="62"/>
        <v>58318</v>
      </c>
      <c r="G338" s="26">
        <f t="shared" si="62"/>
        <v>35310</v>
      </c>
      <c r="H338" s="26">
        <f t="shared" si="62"/>
        <v>31638</v>
      </c>
      <c r="I338" s="26">
        <f t="shared" si="62"/>
        <v>29086</v>
      </c>
      <c r="J338" s="26">
        <f t="shared" si="62"/>
        <v>823768</v>
      </c>
      <c r="K338" s="26">
        <f t="shared" si="62"/>
        <v>0</v>
      </c>
      <c r="L338" s="26">
        <f t="shared" si="62"/>
        <v>0</v>
      </c>
      <c r="M338" s="37">
        <f t="shared" si="63"/>
        <v>1039504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593</v>
      </c>
      <c r="F339" s="26">
        <f t="shared" si="62"/>
        <v>444</v>
      </c>
      <c r="G339" s="26">
        <f t="shared" si="62"/>
        <v>444</v>
      </c>
      <c r="H339" s="26">
        <f t="shared" si="62"/>
        <v>444</v>
      </c>
      <c r="I339" s="26">
        <f t="shared" si="62"/>
        <v>444</v>
      </c>
      <c r="J339" s="26">
        <f t="shared" si="62"/>
        <v>42264</v>
      </c>
      <c r="K339" s="26">
        <f t="shared" si="62"/>
        <v>0</v>
      </c>
      <c r="L339" s="26">
        <f t="shared" si="62"/>
        <v>0</v>
      </c>
      <c r="M339" s="37">
        <f t="shared" si="63"/>
        <v>44633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10683</v>
      </c>
      <c r="F340" s="26">
        <f t="shared" si="62"/>
        <v>10650</v>
      </c>
      <c r="G340" s="26">
        <f t="shared" si="62"/>
        <v>9809</v>
      </c>
      <c r="H340" s="26">
        <f t="shared" si="62"/>
        <v>5740</v>
      </c>
      <c r="I340" s="26">
        <f t="shared" si="62"/>
        <v>5112</v>
      </c>
      <c r="J340" s="26">
        <f t="shared" si="62"/>
        <v>97879</v>
      </c>
      <c r="K340" s="26">
        <f t="shared" si="62"/>
        <v>0</v>
      </c>
      <c r="L340" s="26">
        <f t="shared" si="62"/>
        <v>0</v>
      </c>
      <c r="M340" s="37">
        <f t="shared" si="63"/>
        <v>139873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20926</v>
      </c>
      <c r="F344" s="26">
        <f t="shared" si="62"/>
        <v>20022</v>
      </c>
      <c r="G344" s="26">
        <f t="shared" si="62"/>
        <v>20022</v>
      </c>
      <c r="H344" s="26">
        <f t="shared" si="62"/>
        <v>19809</v>
      </c>
      <c r="I344" s="26">
        <f t="shared" si="62"/>
        <v>19676</v>
      </c>
      <c r="J344" s="26">
        <f t="shared" si="62"/>
        <v>338958</v>
      </c>
      <c r="K344" s="26">
        <f t="shared" si="62"/>
        <v>0</v>
      </c>
      <c r="L344" s="26">
        <f t="shared" si="62"/>
        <v>0</v>
      </c>
      <c r="M344" s="37">
        <f t="shared" si="63"/>
        <v>439413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118985</v>
      </c>
      <c r="F345" s="19">
        <f t="shared" ref="F345:L345" si="64">SUM(F336:F344)</f>
        <v>114197</v>
      </c>
      <c r="G345" s="19">
        <f t="shared" si="64"/>
        <v>90055</v>
      </c>
      <c r="H345" s="19">
        <f t="shared" si="64"/>
        <v>81686</v>
      </c>
      <c r="I345" s="19">
        <f t="shared" si="64"/>
        <v>79082</v>
      </c>
      <c r="J345" s="19">
        <f t="shared" si="64"/>
        <v>2577223</v>
      </c>
      <c r="K345" s="19">
        <f t="shared" si="64"/>
        <v>0</v>
      </c>
      <c r="L345" s="19">
        <f t="shared" si="64"/>
        <v>0</v>
      </c>
      <c r="M345" s="19">
        <f t="shared" si="63"/>
        <v>3061228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J15" sqref="J15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M10 Apr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145088</v>
      </c>
      <c r="F6" s="11">
        <v>145088</v>
      </c>
      <c r="G6" s="11">
        <v>145067</v>
      </c>
      <c r="H6" s="11">
        <v>144453</v>
      </c>
      <c r="I6" s="11">
        <v>144453</v>
      </c>
      <c r="J6" s="11">
        <v>6705593</v>
      </c>
      <c r="K6" s="11">
        <v>0</v>
      </c>
      <c r="L6" s="11">
        <v>0</v>
      </c>
      <c r="M6" s="10">
        <f>SUM(E6:L6)</f>
        <v>7429742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35208</v>
      </c>
      <c r="F8" s="11">
        <v>796</v>
      </c>
      <c r="G8" s="11">
        <v>835</v>
      </c>
      <c r="H8" s="11">
        <v>1389</v>
      </c>
      <c r="I8" s="11">
        <v>0</v>
      </c>
      <c r="J8" s="11">
        <v>96302</v>
      </c>
      <c r="K8" s="11">
        <v>0</v>
      </c>
      <c r="L8" s="11">
        <v>0</v>
      </c>
      <c r="M8" s="10">
        <f t="shared" si="0"/>
        <v>134530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889</v>
      </c>
      <c r="F9" s="11">
        <v>889</v>
      </c>
      <c r="G9" s="11">
        <v>889</v>
      </c>
      <c r="H9" s="11">
        <v>889</v>
      </c>
      <c r="I9" s="11">
        <v>889</v>
      </c>
      <c r="J9" s="11">
        <v>52703</v>
      </c>
      <c r="K9" s="11">
        <v>0</v>
      </c>
      <c r="L9" s="11">
        <v>0</v>
      </c>
      <c r="M9" s="10">
        <f t="shared" si="0"/>
        <v>57148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101601</v>
      </c>
      <c r="F10" s="11">
        <v>101601</v>
      </c>
      <c r="G10" s="11">
        <v>101601</v>
      </c>
      <c r="H10" s="11">
        <v>101388</v>
      </c>
      <c r="I10" s="11">
        <v>101175</v>
      </c>
      <c r="J10" s="11">
        <v>2359719</v>
      </c>
      <c r="K10" s="11">
        <v>0</v>
      </c>
      <c r="L10" s="11">
        <v>0</v>
      </c>
      <c r="M10" s="10">
        <f t="shared" si="0"/>
        <v>2867085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111457</v>
      </c>
      <c r="F14" s="11">
        <v>111307</v>
      </c>
      <c r="G14" s="11">
        <v>106691</v>
      </c>
      <c r="H14" s="11">
        <v>106691</v>
      </c>
      <c r="I14" s="11">
        <v>106681</v>
      </c>
      <c r="J14" s="11">
        <v>4356565</v>
      </c>
      <c r="K14" s="11">
        <v>0</v>
      </c>
      <c r="L14" s="11">
        <v>0</v>
      </c>
      <c r="M14" s="10">
        <f t="shared" si="0"/>
        <v>4899392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394243</v>
      </c>
      <c r="F15" s="10">
        <f t="shared" si="1"/>
        <v>359681</v>
      </c>
      <c r="G15" s="10">
        <f t="shared" si="1"/>
        <v>355083</v>
      </c>
      <c r="H15" s="10">
        <f t="shared" si="1"/>
        <v>354810</v>
      </c>
      <c r="I15" s="10">
        <f t="shared" si="1"/>
        <v>353198</v>
      </c>
      <c r="J15" s="10">
        <f t="shared" si="1"/>
        <v>13570882</v>
      </c>
      <c r="K15" s="10">
        <f t="shared" si="1"/>
        <v>0</v>
      </c>
      <c r="L15" s="10">
        <f t="shared" si="1"/>
        <v>0</v>
      </c>
      <c r="M15" s="10">
        <f t="shared" si="0"/>
        <v>15387897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145088</v>
      </c>
      <c r="F116" s="20">
        <f t="shared" ref="F116:L116" si="20">+F6+F17+F28+F39+F50+F61+F72+F83+F94+F105</f>
        <v>145088</v>
      </c>
      <c r="G116" s="20">
        <f t="shared" si="20"/>
        <v>145067</v>
      </c>
      <c r="H116" s="20">
        <f t="shared" si="20"/>
        <v>144453</v>
      </c>
      <c r="I116" s="20">
        <f t="shared" si="20"/>
        <v>144453</v>
      </c>
      <c r="J116" s="20">
        <f t="shared" si="20"/>
        <v>6705593</v>
      </c>
      <c r="K116" s="20">
        <f t="shared" si="20"/>
        <v>0</v>
      </c>
      <c r="L116" s="20">
        <f t="shared" si="20"/>
        <v>0</v>
      </c>
      <c r="M116" s="40">
        <f>SUM(E116:L116)</f>
        <v>7429742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35208</v>
      </c>
      <c r="F118" s="20">
        <f t="shared" si="22"/>
        <v>796</v>
      </c>
      <c r="G118" s="20">
        <f t="shared" si="22"/>
        <v>835</v>
      </c>
      <c r="H118" s="20">
        <f t="shared" si="22"/>
        <v>1389</v>
      </c>
      <c r="I118" s="20">
        <f t="shared" si="22"/>
        <v>0</v>
      </c>
      <c r="J118" s="20">
        <f t="shared" si="22"/>
        <v>96302</v>
      </c>
      <c r="K118" s="20">
        <f t="shared" si="22"/>
        <v>0</v>
      </c>
      <c r="L118" s="20">
        <f t="shared" si="22"/>
        <v>0</v>
      </c>
      <c r="M118" s="40">
        <f t="shared" si="23"/>
        <v>134530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889</v>
      </c>
      <c r="F119" s="20">
        <f t="shared" si="22"/>
        <v>889</v>
      </c>
      <c r="G119" s="20">
        <f t="shared" si="22"/>
        <v>889</v>
      </c>
      <c r="H119" s="20">
        <f t="shared" si="22"/>
        <v>889</v>
      </c>
      <c r="I119" s="20">
        <f t="shared" si="22"/>
        <v>889</v>
      </c>
      <c r="J119" s="20">
        <f t="shared" si="22"/>
        <v>52703</v>
      </c>
      <c r="K119" s="20">
        <f t="shared" si="22"/>
        <v>0</v>
      </c>
      <c r="L119" s="20">
        <f t="shared" si="22"/>
        <v>0</v>
      </c>
      <c r="M119" s="40">
        <f t="shared" si="23"/>
        <v>57148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101601</v>
      </c>
      <c r="F120" s="20">
        <f t="shared" si="22"/>
        <v>101601</v>
      </c>
      <c r="G120" s="20">
        <f t="shared" si="22"/>
        <v>101601</v>
      </c>
      <c r="H120" s="20">
        <f t="shared" si="22"/>
        <v>101388</v>
      </c>
      <c r="I120" s="20">
        <f t="shared" si="22"/>
        <v>101175</v>
      </c>
      <c r="J120" s="20">
        <f t="shared" si="22"/>
        <v>2359719</v>
      </c>
      <c r="K120" s="20">
        <f t="shared" si="22"/>
        <v>0</v>
      </c>
      <c r="L120" s="20">
        <f t="shared" si="22"/>
        <v>0</v>
      </c>
      <c r="M120" s="40">
        <f t="shared" si="23"/>
        <v>2867085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111457</v>
      </c>
      <c r="F124" s="20">
        <f t="shared" si="22"/>
        <v>111307</v>
      </c>
      <c r="G124" s="20">
        <f t="shared" si="22"/>
        <v>106691</v>
      </c>
      <c r="H124" s="20">
        <f t="shared" si="22"/>
        <v>106691</v>
      </c>
      <c r="I124" s="20">
        <f t="shared" si="22"/>
        <v>106681</v>
      </c>
      <c r="J124" s="20">
        <f t="shared" si="22"/>
        <v>4356565</v>
      </c>
      <c r="K124" s="20">
        <f t="shared" si="22"/>
        <v>0</v>
      </c>
      <c r="L124" s="20">
        <f t="shared" si="22"/>
        <v>0</v>
      </c>
      <c r="M124" s="40">
        <f t="shared" si="23"/>
        <v>4899392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394243</v>
      </c>
      <c r="F125" s="40">
        <f t="shared" si="24"/>
        <v>359681</v>
      </c>
      <c r="G125" s="40">
        <f t="shared" si="24"/>
        <v>355083</v>
      </c>
      <c r="H125" s="40">
        <f t="shared" si="24"/>
        <v>354810</v>
      </c>
      <c r="I125" s="40">
        <f t="shared" si="24"/>
        <v>353198</v>
      </c>
      <c r="J125" s="40">
        <f t="shared" si="24"/>
        <v>13570882</v>
      </c>
      <c r="K125" s="40">
        <f t="shared" si="24"/>
        <v>0</v>
      </c>
      <c r="L125" s="40">
        <f t="shared" si="24"/>
        <v>0</v>
      </c>
      <c r="M125" s="40">
        <f t="shared" si="23"/>
        <v>15387897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K17" sqref="K17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2015</v>
      </c>
      <c r="B3" s="45" t="str">
        <f>+AD!B7</f>
        <v>M10 Apr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1912179</v>
      </c>
      <c r="F6" s="11">
        <v>1909986</v>
      </c>
      <c r="G6" s="11">
        <v>1911888</v>
      </c>
      <c r="H6" s="11">
        <v>1908922</v>
      </c>
      <c r="I6" s="11">
        <v>1939807</v>
      </c>
      <c r="J6" s="11">
        <f>93923270+11624826</f>
        <v>105548096</v>
      </c>
      <c r="K6" s="11">
        <v>0</v>
      </c>
      <c r="L6" s="11">
        <v>0</v>
      </c>
      <c r="M6" s="10">
        <f>SUM(E6:L6)</f>
        <v>115130878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3737629</v>
      </c>
      <c r="K8" s="11">
        <v>0</v>
      </c>
      <c r="L8" s="11">
        <v>0</v>
      </c>
      <c r="M8" s="10">
        <f t="shared" si="0"/>
        <v>3737629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120740</v>
      </c>
      <c r="F9" s="11">
        <v>119864</v>
      </c>
      <c r="G9" s="11">
        <v>118888</v>
      </c>
      <c r="H9" s="11">
        <v>118416</v>
      </c>
      <c r="I9" s="11">
        <v>117880</v>
      </c>
      <c r="J9" s="11">
        <v>4867061</v>
      </c>
      <c r="K9" s="11">
        <v>0</v>
      </c>
      <c r="L9" s="11">
        <v>0</v>
      </c>
      <c r="M9" s="10">
        <f t="shared" si="0"/>
        <v>5462849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1365148</v>
      </c>
      <c r="K10" s="11">
        <v>0</v>
      </c>
      <c r="L10" s="11">
        <v>0</v>
      </c>
      <c r="M10" s="10">
        <f t="shared" si="0"/>
        <v>1365148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889377</v>
      </c>
      <c r="F14" s="11">
        <v>888443</v>
      </c>
      <c r="G14" s="11">
        <v>887423</v>
      </c>
      <c r="H14" s="11">
        <v>886618</v>
      </c>
      <c r="I14" s="11">
        <v>885869</v>
      </c>
      <c r="J14" s="11">
        <v>32848285</v>
      </c>
      <c r="K14" s="11">
        <v>0</v>
      </c>
      <c r="L14" s="11">
        <v>0</v>
      </c>
      <c r="M14" s="10">
        <f t="shared" si="0"/>
        <v>37286015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2922296</v>
      </c>
      <c r="F15" s="10">
        <f t="shared" si="1"/>
        <v>2918293</v>
      </c>
      <c r="G15" s="10">
        <f t="shared" si="1"/>
        <v>2918199</v>
      </c>
      <c r="H15" s="10">
        <f t="shared" si="1"/>
        <v>2913956</v>
      </c>
      <c r="I15" s="10">
        <f t="shared" si="1"/>
        <v>2943556</v>
      </c>
      <c r="J15" s="10">
        <f t="shared" si="1"/>
        <v>148366219</v>
      </c>
      <c r="K15" s="10">
        <f t="shared" si="1"/>
        <v>0</v>
      </c>
      <c r="L15" s="10">
        <f t="shared" si="1"/>
        <v>0</v>
      </c>
      <c r="M15" s="10">
        <f t="shared" si="0"/>
        <v>162982519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1912179</v>
      </c>
      <c r="F50" s="20">
        <f t="shared" si="8"/>
        <v>1909986</v>
      </c>
      <c r="G50" s="20">
        <f t="shared" si="8"/>
        <v>1911888</v>
      </c>
      <c r="H50" s="20">
        <f t="shared" si="8"/>
        <v>1908922</v>
      </c>
      <c r="I50" s="20">
        <f t="shared" si="8"/>
        <v>1939807</v>
      </c>
      <c r="J50" s="20">
        <f t="shared" si="8"/>
        <v>105548096</v>
      </c>
      <c r="K50" s="20">
        <f t="shared" si="8"/>
        <v>0</v>
      </c>
      <c r="L50" s="20">
        <f t="shared" si="8"/>
        <v>0</v>
      </c>
      <c r="M50" s="40">
        <f>SUM(E50:L50)</f>
        <v>115130878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3737629</v>
      </c>
      <c r="K52" s="20">
        <f t="shared" si="8"/>
        <v>0</v>
      </c>
      <c r="L52" s="20">
        <f t="shared" si="8"/>
        <v>0</v>
      </c>
      <c r="M52" s="40">
        <f t="shared" si="10"/>
        <v>3737629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120740</v>
      </c>
      <c r="F53" s="20">
        <f t="shared" si="8"/>
        <v>119864</v>
      </c>
      <c r="G53" s="20">
        <f t="shared" si="8"/>
        <v>118888</v>
      </c>
      <c r="H53" s="20">
        <f t="shared" si="8"/>
        <v>118416</v>
      </c>
      <c r="I53" s="20">
        <f t="shared" si="8"/>
        <v>117880</v>
      </c>
      <c r="J53" s="20">
        <f t="shared" si="8"/>
        <v>4867061</v>
      </c>
      <c r="K53" s="20">
        <f t="shared" si="8"/>
        <v>0</v>
      </c>
      <c r="L53" s="20">
        <f t="shared" si="8"/>
        <v>0</v>
      </c>
      <c r="M53" s="40">
        <f t="shared" si="10"/>
        <v>5462849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1365148</v>
      </c>
      <c r="K54" s="20">
        <f t="shared" si="8"/>
        <v>0</v>
      </c>
      <c r="L54" s="20">
        <f t="shared" si="8"/>
        <v>0</v>
      </c>
      <c r="M54" s="40">
        <f t="shared" si="10"/>
        <v>1365148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889377</v>
      </c>
      <c r="F58" s="20">
        <f t="shared" si="8"/>
        <v>888443</v>
      </c>
      <c r="G58" s="20">
        <f t="shared" si="8"/>
        <v>887423</v>
      </c>
      <c r="H58" s="20">
        <f t="shared" si="8"/>
        <v>886618</v>
      </c>
      <c r="I58" s="20">
        <f t="shared" si="8"/>
        <v>885869</v>
      </c>
      <c r="J58" s="20">
        <f t="shared" si="8"/>
        <v>32848285</v>
      </c>
      <c r="K58" s="20">
        <f t="shared" si="8"/>
        <v>0</v>
      </c>
      <c r="L58" s="20">
        <f t="shared" si="8"/>
        <v>0</v>
      </c>
      <c r="M58" s="40">
        <f t="shared" si="10"/>
        <v>37286015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2922296</v>
      </c>
      <c r="F59" s="40">
        <f t="shared" si="11"/>
        <v>2918293</v>
      </c>
      <c r="G59" s="40">
        <f t="shared" si="11"/>
        <v>2918199</v>
      </c>
      <c r="H59" s="40">
        <f t="shared" si="11"/>
        <v>2913956</v>
      </c>
      <c r="I59" s="40">
        <f t="shared" si="11"/>
        <v>2943556</v>
      </c>
      <c r="J59" s="40">
        <f t="shared" si="11"/>
        <v>148366219</v>
      </c>
      <c r="K59" s="40">
        <f t="shared" si="11"/>
        <v>0</v>
      </c>
      <c r="L59" s="40">
        <f t="shared" si="11"/>
        <v>0</v>
      </c>
      <c r="M59" s="40">
        <f t="shared" si="10"/>
        <v>162982519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55EFB68-5719-464A-8724-D59AA1B64263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Bheki  Nhlabathi</cp:lastModifiedBy>
  <cp:lastPrinted>2015-02-10T13:18:37Z</cp:lastPrinted>
  <dcterms:created xsi:type="dcterms:W3CDTF">2005-04-04T14:08:45Z</dcterms:created>
  <dcterms:modified xsi:type="dcterms:W3CDTF">2015-05-07T10:32:00Z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