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rights.THEMBISILE\Desktop\Budget 2015-2016\2015-2016 Reports\SEC 71\M8\"/>
    </mc:Choice>
  </mc:AlternateContent>
  <workbookProtection workbookPassword="F954" lockStructure="1"/>
  <bookViews>
    <workbookView xWindow="0" yWindow="60" windowWidth="1560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J8" i="2"/>
  <c r="J6" i="2"/>
  <c r="I6" i="2"/>
  <c r="H6" i="2"/>
  <c r="G6" i="2"/>
  <c r="F6" i="2"/>
  <c r="E6" i="2"/>
  <c r="J6" i="4"/>
  <c r="K16" i="1"/>
  <c r="J16" i="1"/>
  <c r="I16" i="1"/>
  <c r="H16" i="1"/>
  <c r="G16" i="1"/>
  <c r="F16" i="1"/>
  <c r="K8" i="1"/>
  <c r="J8" i="1"/>
  <c r="I8" i="1"/>
  <c r="H8" i="1"/>
  <c r="G8" i="1"/>
  <c r="F8" i="1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 s="1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 s="1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114" i="3" l="1"/>
  <c r="M235" i="2"/>
  <c r="M334" i="2"/>
  <c r="M70" i="2"/>
  <c r="M158" i="2"/>
  <c r="M180" i="2"/>
  <c r="M343" i="2"/>
  <c r="M341" i="2"/>
  <c r="M342" i="2"/>
  <c r="K59" i="4"/>
  <c r="L21" i="1" s="1"/>
  <c r="K345" i="2"/>
  <c r="L19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L23" i="1" l="1"/>
  <c r="M23" i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<sst xmlns="http://schemas.openxmlformats.org/spreadsheetml/2006/main" count="1777" uniqueCount="503">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</sst>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C15" sqref="C15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MP315_AD_2016_M08</v>
      </c>
    </row>
    <row r="8" spans="1:30" ht="12.95" customHeight="1" x14ac:dyDescent="0.2">
      <c r="D8" s="5" t="s">
        <v>20</v>
      </c>
      <c r="E8" s="5" t="s">
        <v>306</v>
      </c>
      <c r="F8" s="11">
        <f>4697+2227259</f>
        <v>2231956</v>
      </c>
      <c r="G8" s="11">
        <f>37827+2197789</f>
        <v>2235616</v>
      </c>
      <c r="H8" s="11">
        <f>4858+2185113</f>
        <v>2189971</v>
      </c>
      <c r="I8" s="11">
        <f>2854+2165691</f>
        <v>2168545</v>
      </c>
      <c r="J8" s="11">
        <f>3199+2151183</f>
        <v>2154382</v>
      </c>
      <c r="K8" s="11">
        <f>14992+95674526+104000</f>
        <v>95793518</v>
      </c>
      <c r="L8" s="11">
        <v>0</v>
      </c>
      <c r="M8" s="11">
        <v>0</v>
      </c>
      <c r="N8" s="10">
        <f>SUM(F8:M8)</f>
        <v>106773988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11036</v>
      </c>
      <c r="L9" s="11">
        <v>0</v>
      </c>
      <c r="M9" s="11">
        <v>0</v>
      </c>
      <c r="N9" s="10">
        <f t="shared" ref="N9:N21" si="0">SUM(F9:M9)</f>
        <v>11036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3238500</v>
      </c>
      <c r="G10" s="11">
        <v>3140125</v>
      </c>
      <c r="H10" s="11">
        <v>3121908</v>
      </c>
      <c r="I10" s="11">
        <v>3094300</v>
      </c>
      <c r="J10" s="11">
        <v>3070112</v>
      </c>
      <c r="K10" s="11">
        <v>59670719</v>
      </c>
      <c r="L10" s="11">
        <v>0</v>
      </c>
      <c r="M10" s="11">
        <v>0</v>
      </c>
      <c r="N10" s="10">
        <f t="shared" si="0"/>
        <v>75335664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134711</v>
      </c>
      <c r="G11" s="11">
        <v>124224</v>
      </c>
      <c r="H11" s="11">
        <v>116331</v>
      </c>
      <c r="I11" s="11">
        <v>107518</v>
      </c>
      <c r="J11" s="11">
        <v>99431</v>
      </c>
      <c r="K11" s="11">
        <v>281318</v>
      </c>
      <c r="L11" s="11">
        <v>0</v>
      </c>
      <c r="M11" s="11">
        <v>0</v>
      </c>
      <c r="N11" s="10">
        <f t="shared" si="0"/>
        <v>863533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1094527</v>
      </c>
      <c r="G12" s="11">
        <v>1077055</v>
      </c>
      <c r="H12" s="11">
        <v>1069172</v>
      </c>
      <c r="I12" s="11">
        <v>1056833</v>
      </c>
      <c r="J12" s="11">
        <v>1049161</v>
      </c>
      <c r="K12" s="11">
        <v>25791814</v>
      </c>
      <c r="L12" s="11">
        <v>0</v>
      </c>
      <c r="M12" s="11">
        <v>0</v>
      </c>
      <c r="N12" s="10">
        <f t="shared" si="0"/>
        <v>31138562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1490125</v>
      </c>
      <c r="G14" s="11">
        <v>1465910</v>
      </c>
      <c r="H14" s="11">
        <v>1443822</v>
      </c>
      <c r="I14" s="11">
        <v>1419615</v>
      </c>
      <c r="J14" s="11">
        <v>1396161</v>
      </c>
      <c r="K14" s="11">
        <v>51430224</v>
      </c>
      <c r="L14" s="11">
        <v>0</v>
      </c>
      <c r="M14" s="11">
        <v>0</v>
      </c>
      <c r="N14" s="10">
        <f>SUM(F14:M14)</f>
        <v>58645857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484640-108723-4858</f>
        <v>371059</v>
      </c>
      <c r="G16" s="11">
        <f>480934-53705</f>
        <v>427229</v>
      </c>
      <c r="H16" s="11">
        <f>472423-41178</f>
        <v>431245</v>
      </c>
      <c r="I16" s="11">
        <f>466573-72462-43955</f>
        <v>350156</v>
      </c>
      <c r="J16" s="11">
        <f>462440-65568</f>
        <v>396872</v>
      </c>
      <c r="K16" s="11">
        <f>17056765-3071157+1671491+3550</f>
        <v>15660649</v>
      </c>
      <c r="L16" s="11">
        <v>0</v>
      </c>
      <c r="M16" s="11">
        <v>0</v>
      </c>
      <c r="N16" s="10">
        <f t="shared" si="0"/>
        <v>17637210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8560878</v>
      </c>
      <c r="G17" s="10">
        <f t="shared" si="1"/>
        <v>8470159</v>
      </c>
      <c r="H17" s="10">
        <f t="shared" si="1"/>
        <v>8372449</v>
      </c>
      <c r="I17" s="10">
        <f t="shared" si="1"/>
        <v>8196967</v>
      </c>
      <c r="J17" s="10">
        <f t="shared" si="1"/>
        <v>8166119</v>
      </c>
      <c r="K17" s="10">
        <f t="shared" si="1"/>
        <v>248639278</v>
      </c>
      <c r="L17" s="10">
        <f t="shared" si="1"/>
        <v>0</v>
      </c>
      <c r="M17" s="10">
        <f t="shared" si="1"/>
        <v>0</v>
      </c>
      <c r="N17" s="10">
        <f t="shared" si="0"/>
        <v>290405850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70764</v>
      </c>
      <c r="G19" s="47">
        <f>+ADG!F345</f>
        <v>64221</v>
      </c>
      <c r="H19" s="47">
        <f>+ADG!G345</f>
        <v>61729</v>
      </c>
      <c r="I19" s="47">
        <f>+ADG!H345</f>
        <v>52366</v>
      </c>
      <c r="J19" s="47">
        <f>+ADG!I345</f>
        <v>50772</v>
      </c>
      <c r="K19" s="47">
        <f>+ADG!J345</f>
        <v>1693919</v>
      </c>
      <c r="L19" s="47">
        <f>+ADG!K345</f>
        <v>0</v>
      </c>
      <c r="M19" s="47">
        <f>+ADG!L345</f>
        <v>0</v>
      </c>
      <c r="N19" s="10">
        <f t="shared" si="0"/>
        <v>1993771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408126</v>
      </c>
      <c r="G20" s="47">
        <f>+ADC!F125</f>
        <v>407939</v>
      </c>
      <c r="H20" s="47">
        <f>+ADC!G125</f>
        <v>402391</v>
      </c>
      <c r="I20" s="47">
        <f>+ADC!H125</f>
        <v>399215</v>
      </c>
      <c r="J20" s="47">
        <f>+ADC!I125</f>
        <v>403834</v>
      </c>
      <c r="K20" s="47">
        <f>+ADC!J125</f>
        <v>15007580</v>
      </c>
      <c r="L20" s="47">
        <f>+ADC!K125</f>
        <v>0</v>
      </c>
      <c r="M20" s="47">
        <f>+ADC!L125</f>
        <v>0</v>
      </c>
      <c r="N20" s="10">
        <f t="shared" si="0"/>
        <v>17029085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3116754</v>
      </c>
      <c r="G21" s="47">
        <f>+ADH!F59</f>
        <v>3067628</v>
      </c>
      <c r="H21" s="47">
        <f>+ADH!G59</f>
        <v>3042028</v>
      </c>
      <c r="I21" s="47">
        <f>+ADH!H59</f>
        <v>3013354</v>
      </c>
      <c r="J21" s="47">
        <f>+ADH!I59</f>
        <v>2985617</v>
      </c>
      <c r="K21" s="47">
        <f>+ADH!J59</f>
        <v>124874309</v>
      </c>
      <c r="L21" s="47">
        <f>+ADH!K59</f>
        <v>0</v>
      </c>
      <c r="M21" s="47">
        <f>+ADH!L59</f>
        <v>0</v>
      </c>
      <c r="N21" s="10">
        <f t="shared" si="0"/>
        <v>140099690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470+4702+1155+1490125-108723+484640+283043+863806-4858+1950665+209</f>
        <v>4965234</v>
      </c>
      <c r="G22" s="11">
        <f>470+4702+1155+1465910-53705+480934+281832+796229+1921374+31470</f>
        <v>4930371</v>
      </c>
      <c r="H22" s="11">
        <f>3626+314+4497+1085+1443822-41178+472423+1904369+281122+796221</f>
        <v>4866301</v>
      </c>
      <c r="I22" s="11">
        <f>2197+314+4434+1085+1419615-72462+466573+1883507+281710+789014-43955</f>
        <v>4732032</v>
      </c>
      <c r="J22" s="11">
        <f>2449+314+4434+1085+1396161-65568-6703+462440+1861271+280999+789014</f>
        <v>4725896</v>
      </c>
      <c r="K22" s="11">
        <f>5094+8405+229848+31775+50236825+4761-3052296-30747+17056765+24916+33635921-20027680+1753278+13209603+119400+7125+5419+459043+4547540+11036+1592+7050356+104000+1671491</f>
        <v>107063470</v>
      </c>
      <c r="L22" s="11">
        <v>0</v>
      </c>
      <c r="M22" s="11">
        <v>0</v>
      </c>
      <c r="N22" s="10">
        <f>SUM(F22:M22)</f>
        <v>131283304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8560878</v>
      </c>
      <c r="G23" s="10">
        <f t="shared" ref="G23:M23" si="2">SUM(G19:G22)</f>
        <v>8470159</v>
      </c>
      <c r="H23" s="10">
        <f t="shared" si="2"/>
        <v>8372449</v>
      </c>
      <c r="I23" s="10">
        <f t="shared" si="2"/>
        <v>8196967</v>
      </c>
      <c r="J23" s="10">
        <f t="shared" si="2"/>
        <v>8166119</v>
      </c>
      <c r="K23" s="10">
        <f t="shared" si="2"/>
        <v>248639278</v>
      </c>
      <c r="L23" s="10">
        <f t="shared" si="2"/>
        <v>0</v>
      </c>
      <c r="M23" s="10">
        <f t="shared" si="2"/>
        <v>0</v>
      </c>
      <c r="N23" s="10">
        <f>SUM(F23:M23)</f>
        <v>290405850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K12" sqref="K12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8061+22169</f>
        <v>30230</v>
      </c>
      <c r="F6" s="11">
        <f>7390+21473</f>
        <v>28863</v>
      </c>
      <c r="G6" s="11">
        <f>6859+21146</f>
        <v>28005</v>
      </c>
      <c r="H6" s="11">
        <f>4411+19413</f>
        <v>23824</v>
      </c>
      <c r="I6" s="11">
        <f>4367+18474</f>
        <v>22841</v>
      </c>
      <c r="J6" s="11">
        <f>126352+1064795</f>
        <v>1191147</v>
      </c>
      <c r="K6" s="11">
        <v>0</v>
      </c>
      <c r="L6" s="11">
        <v>0</v>
      </c>
      <c r="M6" s="10">
        <f>SUM(E6:L6)</f>
        <v>1324910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f>2150+8354</f>
        <v>10504</v>
      </c>
      <c r="K8" s="11">
        <v>0</v>
      </c>
      <c r="L8" s="11">
        <v>0</v>
      </c>
      <c r="M8" s="10">
        <f t="shared" si="0"/>
        <v>10504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1097</v>
      </c>
      <c r="F9" s="11">
        <v>890</v>
      </c>
      <c r="G9" s="11">
        <v>781</v>
      </c>
      <c r="H9" s="11">
        <v>470</v>
      </c>
      <c r="I9" s="11">
        <v>470</v>
      </c>
      <c r="J9" s="11">
        <v>46759</v>
      </c>
      <c r="K9" s="11">
        <v>0</v>
      </c>
      <c r="L9" s="11">
        <v>0</v>
      </c>
      <c r="M9" s="10">
        <f t="shared" si="0"/>
        <v>50467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13972</v>
      </c>
      <c r="F10" s="11">
        <v>11718</v>
      </c>
      <c r="G10" s="11">
        <v>10673</v>
      </c>
      <c r="H10" s="11">
        <v>8692</v>
      </c>
      <c r="I10" s="11">
        <v>8532</v>
      </c>
      <c r="J10" s="11">
        <v>65591</v>
      </c>
      <c r="K10" s="11">
        <v>0</v>
      </c>
      <c r="L10" s="11">
        <v>0</v>
      </c>
      <c r="M10" s="10">
        <f t="shared" si="0"/>
        <v>119178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25465</v>
      </c>
      <c r="F14" s="11">
        <v>22750</v>
      </c>
      <c r="G14" s="11">
        <v>22270</v>
      </c>
      <c r="H14" s="11">
        <v>19380</v>
      </c>
      <c r="I14" s="11">
        <v>18929</v>
      </c>
      <c r="J14" s="11">
        <v>379918</v>
      </c>
      <c r="K14" s="11">
        <v>0</v>
      </c>
      <c r="L14" s="11">
        <v>0</v>
      </c>
      <c r="M14" s="10">
        <f t="shared" si="0"/>
        <v>488712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70764</v>
      </c>
      <c r="F15" s="10">
        <f t="shared" si="1"/>
        <v>64221</v>
      </c>
      <c r="G15" s="10">
        <f t="shared" si="1"/>
        <v>61729</v>
      </c>
      <c r="H15" s="10">
        <f t="shared" si="1"/>
        <v>52366</v>
      </c>
      <c r="I15" s="10">
        <f t="shared" si="1"/>
        <v>50772</v>
      </c>
      <c r="J15" s="10">
        <f t="shared" si="1"/>
        <v>1693919</v>
      </c>
      <c r="K15" s="10">
        <f t="shared" si="1"/>
        <v>0</v>
      </c>
      <c r="L15" s="10">
        <f t="shared" si="1"/>
        <v>0</v>
      </c>
      <c r="M15" s="10">
        <f t="shared" si="0"/>
        <v>1993771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30230</v>
      </c>
      <c r="F336" s="26">
        <f t="shared" ref="F336:L336" si="60">+F6+F17+F28+F39+F50+F61+F72+F83+F94+F105+F116+F127+F138+F149+F160+F171+F182+F193+F204+F215+F226+F237+F248+F259+F270+F281+F292+F303+F314+F325</f>
        <v>28863</v>
      </c>
      <c r="G336" s="26">
        <f t="shared" si="60"/>
        <v>28005</v>
      </c>
      <c r="H336" s="26">
        <f t="shared" si="60"/>
        <v>23824</v>
      </c>
      <c r="I336" s="26">
        <f t="shared" si="60"/>
        <v>22841</v>
      </c>
      <c r="J336" s="26">
        <f t="shared" si="60"/>
        <v>1191147</v>
      </c>
      <c r="K336" s="26">
        <f t="shared" si="60"/>
        <v>0</v>
      </c>
      <c r="L336" s="26">
        <f t="shared" si="60"/>
        <v>0</v>
      </c>
      <c r="M336" s="37">
        <f>SUM(E336:L336)</f>
        <v>1324910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10504</v>
      </c>
      <c r="K338" s="26">
        <f t="shared" si="62"/>
        <v>0</v>
      </c>
      <c r="L338" s="26">
        <f t="shared" si="62"/>
        <v>0</v>
      </c>
      <c r="M338" s="37">
        <f t="shared" si="63"/>
        <v>10504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1097</v>
      </c>
      <c r="F339" s="26">
        <f t="shared" si="62"/>
        <v>890</v>
      </c>
      <c r="G339" s="26">
        <f t="shared" si="62"/>
        <v>781</v>
      </c>
      <c r="H339" s="26">
        <f t="shared" si="62"/>
        <v>470</v>
      </c>
      <c r="I339" s="26">
        <f t="shared" si="62"/>
        <v>470</v>
      </c>
      <c r="J339" s="26">
        <f t="shared" si="62"/>
        <v>46759</v>
      </c>
      <c r="K339" s="26">
        <f t="shared" si="62"/>
        <v>0</v>
      </c>
      <c r="L339" s="26">
        <f t="shared" si="62"/>
        <v>0</v>
      </c>
      <c r="M339" s="37">
        <f t="shared" si="63"/>
        <v>50467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13972</v>
      </c>
      <c r="F340" s="26">
        <f t="shared" si="62"/>
        <v>11718</v>
      </c>
      <c r="G340" s="26">
        <f t="shared" si="62"/>
        <v>10673</v>
      </c>
      <c r="H340" s="26">
        <f t="shared" si="62"/>
        <v>8692</v>
      </c>
      <c r="I340" s="26">
        <f t="shared" si="62"/>
        <v>8532</v>
      </c>
      <c r="J340" s="26">
        <f t="shared" si="62"/>
        <v>65591</v>
      </c>
      <c r="K340" s="26">
        <f t="shared" si="62"/>
        <v>0</v>
      </c>
      <c r="L340" s="26">
        <f t="shared" si="62"/>
        <v>0</v>
      </c>
      <c r="M340" s="37">
        <f t="shared" si="63"/>
        <v>119178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25465</v>
      </c>
      <c r="F344" s="26">
        <f t="shared" si="62"/>
        <v>22750</v>
      </c>
      <c r="G344" s="26">
        <f t="shared" si="62"/>
        <v>22270</v>
      </c>
      <c r="H344" s="26">
        <f t="shared" si="62"/>
        <v>19380</v>
      </c>
      <c r="I344" s="26">
        <f t="shared" si="62"/>
        <v>18929</v>
      </c>
      <c r="J344" s="26">
        <f t="shared" si="62"/>
        <v>379918</v>
      </c>
      <c r="K344" s="26">
        <f t="shared" si="62"/>
        <v>0</v>
      </c>
      <c r="L344" s="26">
        <f t="shared" si="62"/>
        <v>0</v>
      </c>
      <c r="M344" s="37">
        <f t="shared" si="63"/>
        <v>488712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70764</v>
      </c>
      <c r="F345" s="19">
        <f t="shared" ref="F345:L345" si="64">SUM(F336:F344)</f>
        <v>64221</v>
      </c>
      <c r="G345" s="19">
        <f t="shared" si="64"/>
        <v>61729</v>
      </c>
      <c r="H345" s="19">
        <f t="shared" si="64"/>
        <v>52366</v>
      </c>
      <c r="I345" s="19">
        <f t="shared" si="64"/>
        <v>50772</v>
      </c>
      <c r="J345" s="19">
        <f t="shared" si="64"/>
        <v>1693919</v>
      </c>
      <c r="K345" s="19">
        <f t="shared" si="64"/>
        <v>0</v>
      </c>
      <c r="L345" s="19">
        <f t="shared" si="64"/>
        <v>0</v>
      </c>
      <c r="M345" s="19">
        <f t="shared" si="63"/>
        <v>1993771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J9" sqref="J9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153838</v>
      </c>
      <c r="F6" s="11">
        <v>152969</v>
      </c>
      <c r="G6" s="11">
        <v>153166</v>
      </c>
      <c r="H6" s="11">
        <v>151860</v>
      </c>
      <c r="I6" s="11">
        <v>151151</v>
      </c>
      <c r="J6" s="11">
        <v>7758003</v>
      </c>
      <c r="K6" s="11">
        <v>0</v>
      </c>
      <c r="L6" s="11">
        <v>0</v>
      </c>
      <c r="M6" s="10">
        <f>SUM(E6:L6)</f>
        <v>8520987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4488</v>
      </c>
      <c r="F8" s="11">
        <v>6367</v>
      </c>
      <c r="G8" s="11">
        <v>1232</v>
      </c>
      <c r="H8" s="11">
        <v>657</v>
      </c>
      <c r="I8" s="11">
        <v>7450</v>
      </c>
      <c r="J8" s="11">
        <v>9204</v>
      </c>
      <c r="K8" s="11">
        <v>0</v>
      </c>
      <c r="L8" s="11">
        <v>0</v>
      </c>
      <c r="M8" s="10">
        <f t="shared" si="0"/>
        <v>29398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1097</v>
      </c>
      <c r="F9" s="11">
        <v>1097</v>
      </c>
      <c r="G9" s="11">
        <v>941</v>
      </c>
      <c r="H9" s="11">
        <v>941</v>
      </c>
      <c r="I9" s="11">
        <v>941</v>
      </c>
      <c r="J9" s="11">
        <v>59448</v>
      </c>
      <c r="K9" s="11">
        <v>0</v>
      </c>
      <c r="L9" s="11">
        <v>0</v>
      </c>
      <c r="M9" s="10">
        <f t="shared" si="0"/>
        <v>64465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107717</v>
      </c>
      <c r="F10" s="11">
        <v>106816</v>
      </c>
      <c r="G10" s="11">
        <v>106854</v>
      </c>
      <c r="H10" s="11">
        <v>105688</v>
      </c>
      <c r="I10" s="11">
        <v>105464</v>
      </c>
      <c r="J10" s="11">
        <v>3149124</v>
      </c>
      <c r="K10" s="11">
        <v>0</v>
      </c>
      <c r="L10" s="11">
        <v>0</v>
      </c>
      <c r="M10" s="10">
        <f t="shared" si="0"/>
        <v>3681663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140986</v>
      </c>
      <c r="F14" s="11">
        <v>140690</v>
      </c>
      <c r="G14" s="11">
        <v>140198</v>
      </c>
      <c r="H14" s="11">
        <v>140069</v>
      </c>
      <c r="I14" s="11">
        <v>138828</v>
      </c>
      <c r="J14" s="11">
        <v>4031801</v>
      </c>
      <c r="K14" s="11">
        <v>0</v>
      </c>
      <c r="L14" s="11">
        <v>0</v>
      </c>
      <c r="M14" s="10">
        <f t="shared" si="0"/>
        <v>4732572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408126</v>
      </c>
      <c r="F15" s="10">
        <f t="shared" si="1"/>
        <v>407939</v>
      </c>
      <c r="G15" s="10">
        <f t="shared" si="1"/>
        <v>402391</v>
      </c>
      <c r="H15" s="10">
        <f t="shared" si="1"/>
        <v>399215</v>
      </c>
      <c r="I15" s="10">
        <f t="shared" si="1"/>
        <v>403834</v>
      </c>
      <c r="J15" s="10">
        <f t="shared" si="1"/>
        <v>15007580</v>
      </c>
      <c r="K15" s="10">
        <f t="shared" si="1"/>
        <v>0</v>
      </c>
      <c r="L15" s="10">
        <f t="shared" si="1"/>
        <v>0</v>
      </c>
      <c r="M15" s="10">
        <f t="shared" si="0"/>
        <v>17029085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153838</v>
      </c>
      <c r="F116" s="20">
        <f t="shared" ref="F116:L116" si="20">+F6+F17+F28+F39+F50+F61+F72+F83+F94+F105</f>
        <v>152969</v>
      </c>
      <c r="G116" s="20">
        <f t="shared" si="20"/>
        <v>153166</v>
      </c>
      <c r="H116" s="20">
        <f t="shared" si="20"/>
        <v>151860</v>
      </c>
      <c r="I116" s="20">
        <f t="shared" si="20"/>
        <v>151151</v>
      </c>
      <c r="J116" s="20">
        <f t="shared" si="20"/>
        <v>7758003</v>
      </c>
      <c r="K116" s="20">
        <f t="shared" si="20"/>
        <v>0</v>
      </c>
      <c r="L116" s="20">
        <f t="shared" si="20"/>
        <v>0</v>
      </c>
      <c r="M116" s="40">
        <f>SUM(E116:L116)</f>
        <v>8520987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4488</v>
      </c>
      <c r="F118" s="20">
        <f t="shared" si="22"/>
        <v>6367</v>
      </c>
      <c r="G118" s="20">
        <f t="shared" si="22"/>
        <v>1232</v>
      </c>
      <c r="H118" s="20">
        <f t="shared" si="22"/>
        <v>657</v>
      </c>
      <c r="I118" s="20">
        <f t="shared" si="22"/>
        <v>7450</v>
      </c>
      <c r="J118" s="20">
        <f t="shared" si="22"/>
        <v>9204</v>
      </c>
      <c r="K118" s="20">
        <f t="shared" si="22"/>
        <v>0</v>
      </c>
      <c r="L118" s="20">
        <f t="shared" si="22"/>
        <v>0</v>
      </c>
      <c r="M118" s="40">
        <f t="shared" si="23"/>
        <v>29398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1097</v>
      </c>
      <c r="F119" s="20">
        <f t="shared" si="22"/>
        <v>1097</v>
      </c>
      <c r="G119" s="20">
        <f t="shared" si="22"/>
        <v>941</v>
      </c>
      <c r="H119" s="20">
        <f t="shared" si="22"/>
        <v>941</v>
      </c>
      <c r="I119" s="20">
        <f t="shared" si="22"/>
        <v>941</v>
      </c>
      <c r="J119" s="20">
        <f t="shared" si="22"/>
        <v>59448</v>
      </c>
      <c r="K119" s="20">
        <f t="shared" si="22"/>
        <v>0</v>
      </c>
      <c r="L119" s="20">
        <f t="shared" si="22"/>
        <v>0</v>
      </c>
      <c r="M119" s="40">
        <f t="shared" si="23"/>
        <v>64465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107717</v>
      </c>
      <c r="F120" s="20">
        <f t="shared" si="22"/>
        <v>106816</v>
      </c>
      <c r="G120" s="20">
        <f t="shared" si="22"/>
        <v>106854</v>
      </c>
      <c r="H120" s="20">
        <f t="shared" si="22"/>
        <v>105688</v>
      </c>
      <c r="I120" s="20">
        <f t="shared" si="22"/>
        <v>105464</v>
      </c>
      <c r="J120" s="20">
        <f t="shared" si="22"/>
        <v>3149124</v>
      </c>
      <c r="K120" s="20">
        <f t="shared" si="22"/>
        <v>0</v>
      </c>
      <c r="L120" s="20">
        <f t="shared" si="22"/>
        <v>0</v>
      </c>
      <c r="M120" s="40">
        <f t="shared" si="23"/>
        <v>3681663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140986</v>
      </c>
      <c r="F124" s="20">
        <f t="shared" si="22"/>
        <v>140690</v>
      </c>
      <c r="G124" s="20">
        <f t="shared" si="22"/>
        <v>140198</v>
      </c>
      <c r="H124" s="20">
        <f t="shared" si="22"/>
        <v>140069</v>
      </c>
      <c r="I124" s="20">
        <f t="shared" si="22"/>
        <v>138828</v>
      </c>
      <c r="J124" s="20">
        <f t="shared" si="22"/>
        <v>4031801</v>
      </c>
      <c r="K124" s="20">
        <f t="shared" si="22"/>
        <v>0</v>
      </c>
      <c r="L124" s="20">
        <f t="shared" si="22"/>
        <v>0</v>
      </c>
      <c r="M124" s="40">
        <f t="shared" si="23"/>
        <v>4732572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408126</v>
      </c>
      <c r="F125" s="40">
        <f t="shared" si="24"/>
        <v>407939</v>
      </c>
      <c r="G125" s="40">
        <f t="shared" si="24"/>
        <v>402391</v>
      </c>
      <c r="H125" s="40">
        <f t="shared" si="24"/>
        <v>399215</v>
      </c>
      <c r="I125" s="40">
        <f t="shared" si="24"/>
        <v>403834</v>
      </c>
      <c r="J125" s="40">
        <f t="shared" si="24"/>
        <v>15007580</v>
      </c>
      <c r="K125" s="40">
        <f t="shared" si="24"/>
        <v>0</v>
      </c>
      <c r="L125" s="40">
        <f t="shared" si="24"/>
        <v>0</v>
      </c>
      <c r="M125" s="40">
        <f t="shared" si="23"/>
        <v>17029085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J8" sqref="J8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M08 Feb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2038489</v>
      </c>
      <c r="F6" s="11">
        <v>2011256</v>
      </c>
      <c r="G6" s="11">
        <v>1999445</v>
      </c>
      <c r="H6" s="11">
        <v>1985573</v>
      </c>
      <c r="I6" s="11">
        <v>1972759</v>
      </c>
      <c r="J6" s="11">
        <f>71438048+8007123</f>
        <v>79445171</v>
      </c>
      <c r="K6" s="11">
        <v>0</v>
      </c>
      <c r="L6" s="11">
        <v>0</v>
      </c>
      <c r="M6" s="10">
        <f>SUM(E6:L6)</f>
        <v>89452693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23557661</v>
      </c>
      <c r="K8" s="11">
        <v>0</v>
      </c>
      <c r="L8" s="11">
        <v>0</v>
      </c>
      <c r="M8" s="10">
        <f t="shared" si="0"/>
        <v>23557661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132046</v>
      </c>
      <c r="F9" s="11">
        <v>121766</v>
      </c>
      <c r="G9" s="11">
        <v>114293</v>
      </c>
      <c r="H9" s="11">
        <v>105793</v>
      </c>
      <c r="I9" s="11">
        <v>97707</v>
      </c>
      <c r="J9" s="11">
        <v>165114</v>
      </c>
      <c r="K9" s="11">
        <v>0</v>
      </c>
      <c r="L9" s="11">
        <v>0</v>
      </c>
      <c r="M9" s="10">
        <f t="shared" si="0"/>
        <v>736719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355</v>
      </c>
      <c r="F10" s="11">
        <v>355</v>
      </c>
      <c r="G10" s="11">
        <v>276</v>
      </c>
      <c r="H10" s="11">
        <v>158</v>
      </c>
      <c r="I10" s="11">
        <v>79</v>
      </c>
      <c r="J10" s="11">
        <v>42692</v>
      </c>
      <c r="K10" s="11">
        <v>0</v>
      </c>
      <c r="L10" s="11">
        <v>0</v>
      </c>
      <c r="M10" s="10">
        <f t="shared" si="0"/>
        <v>43915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945864</v>
      </c>
      <c r="F14" s="11">
        <v>934251</v>
      </c>
      <c r="G14" s="11">
        <v>928014</v>
      </c>
      <c r="H14" s="11">
        <v>921830</v>
      </c>
      <c r="I14" s="11">
        <v>915072</v>
      </c>
      <c r="J14" s="11">
        <v>21663671</v>
      </c>
      <c r="K14" s="11">
        <v>0</v>
      </c>
      <c r="L14" s="11">
        <v>0</v>
      </c>
      <c r="M14" s="10">
        <f t="shared" si="0"/>
        <v>26308702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3116754</v>
      </c>
      <c r="F15" s="10">
        <f t="shared" si="1"/>
        <v>3067628</v>
      </c>
      <c r="G15" s="10">
        <f t="shared" si="1"/>
        <v>3042028</v>
      </c>
      <c r="H15" s="10">
        <f t="shared" si="1"/>
        <v>3013354</v>
      </c>
      <c r="I15" s="10">
        <f t="shared" si="1"/>
        <v>2985617</v>
      </c>
      <c r="J15" s="10">
        <f t="shared" si="1"/>
        <v>124874309</v>
      </c>
      <c r="K15" s="10">
        <f t="shared" si="1"/>
        <v>0</v>
      </c>
      <c r="L15" s="10">
        <f t="shared" si="1"/>
        <v>0</v>
      </c>
      <c r="M15" s="10">
        <f t="shared" si="0"/>
        <v>140099690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2038489</v>
      </c>
      <c r="F50" s="20">
        <f t="shared" si="8"/>
        <v>2011256</v>
      </c>
      <c r="G50" s="20">
        <f t="shared" si="8"/>
        <v>1999445</v>
      </c>
      <c r="H50" s="20">
        <f t="shared" si="8"/>
        <v>1985573</v>
      </c>
      <c r="I50" s="20">
        <f t="shared" si="8"/>
        <v>1972759</v>
      </c>
      <c r="J50" s="20">
        <f t="shared" si="8"/>
        <v>79445171</v>
      </c>
      <c r="K50" s="20">
        <f t="shared" si="8"/>
        <v>0</v>
      </c>
      <c r="L50" s="20">
        <f t="shared" si="8"/>
        <v>0</v>
      </c>
      <c r="M50" s="40">
        <f>SUM(E50:L50)</f>
        <v>89452693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23557661</v>
      </c>
      <c r="K52" s="20">
        <f t="shared" si="8"/>
        <v>0</v>
      </c>
      <c r="L52" s="20">
        <f t="shared" si="8"/>
        <v>0</v>
      </c>
      <c r="M52" s="40">
        <f t="shared" si="10"/>
        <v>23557661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132046</v>
      </c>
      <c r="F53" s="20">
        <f t="shared" si="8"/>
        <v>121766</v>
      </c>
      <c r="G53" s="20">
        <f t="shared" si="8"/>
        <v>114293</v>
      </c>
      <c r="H53" s="20">
        <f t="shared" si="8"/>
        <v>105793</v>
      </c>
      <c r="I53" s="20">
        <f t="shared" si="8"/>
        <v>97707</v>
      </c>
      <c r="J53" s="20">
        <f t="shared" si="8"/>
        <v>165114</v>
      </c>
      <c r="K53" s="20">
        <f t="shared" si="8"/>
        <v>0</v>
      </c>
      <c r="L53" s="20">
        <f t="shared" si="8"/>
        <v>0</v>
      </c>
      <c r="M53" s="40">
        <f t="shared" si="10"/>
        <v>736719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355</v>
      </c>
      <c r="F54" s="20">
        <f t="shared" si="8"/>
        <v>355</v>
      </c>
      <c r="G54" s="20">
        <f t="shared" si="8"/>
        <v>276</v>
      </c>
      <c r="H54" s="20">
        <f t="shared" si="8"/>
        <v>158</v>
      </c>
      <c r="I54" s="20">
        <f t="shared" si="8"/>
        <v>79</v>
      </c>
      <c r="J54" s="20">
        <f t="shared" si="8"/>
        <v>42692</v>
      </c>
      <c r="K54" s="20">
        <f t="shared" si="8"/>
        <v>0</v>
      </c>
      <c r="L54" s="20">
        <f t="shared" si="8"/>
        <v>0</v>
      </c>
      <c r="M54" s="40">
        <f t="shared" si="10"/>
        <v>43915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945864</v>
      </c>
      <c r="F58" s="20">
        <f t="shared" si="8"/>
        <v>934251</v>
      </c>
      <c r="G58" s="20">
        <f t="shared" si="8"/>
        <v>928014</v>
      </c>
      <c r="H58" s="20">
        <f t="shared" si="8"/>
        <v>921830</v>
      </c>
      <c r="I58" s="20">
        <f t="shared" si="8"/>
        <v>915072</v>
      </c>
      <c r="J58" s="20">
        <f t="shared" si="8"/>
        <v>21663671</v>
      </c>
      <c r="K58" s="20">
        <f t="shared" si="8"/>
        <v>0</v>
      </c>
      <c r="L58" s="20">
        <f t="shared" si="8"/>
        <v>0</v>
      </c>
      <c r="M58" s="40">
        <f t="shared" si="10"/>
        <v>26308702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3116754</v>
      </c>
      <c r="F59" s="40">
        <f t="shared" si="11"/>
        <v>3067628</v>
      </c>
      <c r="G59" s="40">
        <f t="shared" si="11"/>
        <v>3042028</v>
      </c>
      <c r="H59" s="40">
        <f t="shared" si="11"/>
        <v>3013354</v>
      </c>
      <c r="I59" s="40">
        <f t="shared" si="11"/>
        <v>2985617</v>
      </c>
      <c r="J59" s="40">
        <f t="shared" si="11"/>
        <v>124874309</v>
      </c>
      <c r="K59" s="40">
        <f t="shared" si="11"/>
        <v>0</v>
      </c>
      <c r="L59" s="40">
        <f t="shared" si="11"/>
        <v>0</v>
      </c>
      <c r="M59" s="40">
        <f t="shared" si="10"/>
        <v>140099690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55EFB68-5719-464A-8724-D59AA1B64263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Sphiwe Wright</cp:lastModifiedBy>
  <cp:lastPrinted>2015-02-10T13:18:37Z</cp:lastPrinted>
  <dcterms:created xsi:type="dcterms:W3CDTF">2005-04-04T14:08:45Z</dcterms:created>
  <dcterms:modified xsi:type="dcterms:W3CDTF">2016-03-10T08:13:09Z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